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BU UCTAREN PC4\Documents\PROJEKTY\Obnovme si svoj dom\2023\LE 38\podklady pre podanie žiadosti Kláštor LE 2023\podklady pre podanie žiadosti Kláštor LE 2023\"/>
    </mc:Choice>
  </mc:AlternateContent>
  <xr:revisionPtr revIDLastSave="0" documentId="13_ncr:1_{A37BF43D-EBF6-499D-9835-9158F69EF8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kapitulácia stavby" sheetId="1" r:id="rId1"/>
    <sheet name="SO 01 - Vlastný objekt kl..." sheetId="2" r:id="rId2"/>
  </sheets>
  <definedNames>
    <definedName name="_xlnm._FilterDatabase" localSheetId="1" hidden="1">'SO 01 - Vlastný objekt kl...'!$C$130:$K$350</definedName>
    <definedName name="_xlnm.Print_Titles" localSheetId="0">'Rekapitulácia stavby'!$92:$92</definedName>
    <definedName name="_xlnm.Print_Titles" localSheetId="1">'SO 01 - Vlastný objekt kl...'!$130:$130</definedName>
    <definedName name="_xlnm.Print_Area" localSheetId="0">'Rekapitulácia stavby'!$D$4:$AO$76,'Rekapitulácia stavby'!$C$82:$AQ$96</definedName>
    <definedName name="_xlnm.Print_Area" localSheetId="1">'SO 01 - Vlastný objekt kl...'!$C$4:$J$76,'SO 01 - Vlastný objekt kl...'!$C$82:$J$112,'SO 01 - Vlastný objekt kl...'!$C$118:$J$350</definedName>
  </definedNames>
  <calcPr calcId="191029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350" i="2"/>
  <c r="BH350" i="2"/>
  <c r="BG350" i="2"/>
  <c r="BE350" i="2"/>
  <c r="T350" i="2"/>
  <c r="T349" i="2" s="1"/>
  <c r="R350" i="2"/>
  <c r="R349" i="2" s="1"/>
  <c r="P350" i="2"/>
  <c r="P349" i="2" s="1"/>
  <c r="BI348" i="2"/>
  <c r="BH348" i="2"/>
  <c r="BG348" i="2"/>
  <c r="BE348" i="2"/>
  <c r="T348" i="2"/>
  <c r="T347" i="2"/>
  <c r="T346" i="2"/>
  <c r="R348" i="2"/>
  <c r="R347" i="2" s="1"/>
  <c r="R346" i="2" s="1"/>
  <c r="P348" i="2"/>
  <c r="P347" i="2"/>
  <c r="P346" i="2" s="1"/>
  <c r="BI341" i="2"/>
  <c r="BH341" i="2"/>
  <c r="BG341" i="2"/>
  <c r="BE341" i="2"/>
  <c r="T341" i="2"/>
  <c r="T340" i="2" s="1"/>
  <c r="R341" i="2"/>
  <c r="R340" i="2" s="1"/>
  <c r="P341" i="2"/>
  <c r="P340" i="2"/>
  <c r="BI337" i="2"/>
  <c r="BH337" i="2"/>
  <c r="BG337" i="2"/>
  <c r="BE337" i="2"/>
  <c r="T337" i="2"/>
  <c r="T336" i="2"/>
  <c r="R337" i="2"/>
  <c r="R336" i="2"/>
  <c r="P337" i="2"/>
  <c r="P336" i="2"/>
  <c r="BI334" i="2"/>
  <c r="BH334" i="2"/>
  <c r="BG334" i="2"/>
  <c r="BE334" i="2"/>
  <c r="T334" i="2"/>
  <c r="T333" i="2"/>
  <c r="R334" i="2"/>
  <c r="R333" i="2"/>
  <c r="P334" i="2"/>
  <c r="P333" i="2" s="1"/>
  <c r="BI332" i="2"/>
  <c r="BH332" i="2"/>
  <c r="BG332" i="2"/>
  <c r="BE332" i="2"/>
  <c r="T332" i="2"/>
  <c r="R332" i="2"/>
  <c r="P332" i="2"/>
  <c r="BI329" i="2"/>
  <c r="BH329" i="2"/>
  <c r="BG329" i="2"/>
  <c r="BE329" i="2"/>
  <c r="T329" i="2"/>
  <c r="R329" i="2"/>
  <c r="P329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6" i="2"/>
  <c r="BH316" i="2"/>
  <c r="BG316" i="2"/>
  <c r="BE316" i="2"/>
  <c r="T316" i="2"/>
  <c r="R316" i="2"/>
  <c r="P316" i="2"/>
  <c r="BI314" i="2"/>
  <c r="BH314" i="2"/>
  <c r="BG314" i="2"/>
  <c r="BE314" i="2"/>
  <c r="T314" i="2"/>
  <c r="R314" i="2"/>
  <c r="P314" i="2"/>
  <c r="BI310" i="2"/>
  <c r="BH310" i="2"/>
  <c r="BG310" i="2"/>
  <c r="BE310" i="2"/>
  <c r="T310" i="2"/>
  <c r="R310" i="2"/>
  <c r="P310" i="2"/>
  <c r="BI305" i="2"/>
  <c r="BH305" i="2"/>
  <c r="BG305" i="2"/>
  <c r="BE305" i="2"/>
  <c r="T305" i="2"/>
  <c r="R305" i="2"/>
  <c r="P305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7" i="2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88" i="2"/>
  <c r="BH288" i="2"/>
  <c r="BG288" i="2"/>
  <c r="BE288" i="2"/>
  <c r="T288" i="2"/>
  <c r="R288" i="2"/>
  <c r="P288" i="2"/>
  <c r="BI285" i="2"/>
  <c r="BH285" i="2"/>
  <c r="BG285" i="2"/>
  <c r="BE285" i="2"/>
  <c r="T285" i="2"/>
  <c r="R285" i="2"/>
  <c r="P285" i="2"/>
  <c r="BI283" i="2"/>
  <c r="BH283" i="2"/>
  <c r="BG283" i="2"/>
  <c r="BE283" i="2"/>
  <c r="T283" i="2"/>
  <c r="R283" i="2"/>
  <c r="P283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8" i="2"/>
  <c r="BH278" i="2"/>
  <c r="BG278" i="2"/>
  <c r="BE278" i="2"/>
  <c r="T278" i="2"/>
  <c r="R278" i="2"/>
  <c r="P278" i="2"/>
  <c r="BI276" i="2"/>
  <c r="BH276" i="2"/>
  <c r="BG276" i="2"/>
  <c r="BE276" i="2"/>
  <c r="T276" i="2"/>
  <c r="R276" i="2"/>
  <c r="P276" i="2"/>
  <c r="BI274" i="2"/>
  <c r="BH274" i="2"/>
  <c r="BG274" i="2"/>
  <c r="BE274" i="2"/>
  <c r="T274" i="2"/>
  <c r="R274" i="2"/>
  <c r="P274" i="2"/>
  <c r="BI272" i="2"/>
  <c r="BH272" i="2"/>
  <c r="BG272" i="2"/>
  <c r="BE272" i="2"/>
  <c r="T272" i="2"/>
  <c r="R272" i="2"/>
  <c r="P272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6" i="2"/>
  <c r="BH266" i="2"/>
  <c r="BG266" i="2"/>
  <c r="BE266" i="2"/>
  <c r="T266" i="2"/>
  <c r="R266" i="2"/>
  <c r="P266" i="2"/>
  <c r="BI262" i="2"/>
  <c r="BH262" i="2"/>
  <c r="BG262" i="2"/>
  <c r="BE262" i="2"/>
  <c r="T262" i="2"/>
  <c r="R262" i="2"/>
  <c r="P262" i="2"/>
  <c r="BI260" i="2"/>
  <c r="BH260" i="2"/>
  <c r="BG260" i="2"/>
  <c r="BE260" i="2"/>
  <c r="T260" i="2"/>
  <c r="R260" i="2"/>
  <c r="P260" i="2"/>
  <c r="BI258" i="2"/>
  <c r="BH258" i="2"/>
  <c r="BG258" i="2"/>
  <c r="BE258" i="2"/>
  <c r="T258" i="2"/>
  <c r="R258" i="2"/>
  <c r="P258" i="2"/>
  <c r="BI254" i="2"/>
  <c r="BH254" i="2"/>
  <c r="BG254" i="2"/>
  <c r="BE254" i="2"/>
  <c r="T254" i="2"/>
  <c r="R254" i="2"/>
  <c r="P254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4" i="2"/>
  <c r="BH244" i="2"/>
  <c r="BG244" i="2"/>
  <c r="BE244" i="2"/>
  <c r="T244" i="2"/>
  <c r="R244" i="2"/>
  <c r="P244" i="2"/>
  <c r="BI240" i="2"/>
  <c r="BH240" i="2"/>
  <c r="BG240" i="2"/>
  <c r="BE240" i="2"/>
  <c r="T240" i="2"/>
  <c r="R240" i="2"/>
  <c r="P240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4" i="2"/>
  <c r="BH224" i="2"/>
  <c r="BG224" i="2"/>
  <c r="BE224" i="2"/>
  <c r="T224" i="2"/>
  <c r="R224" i="2"/>
  <c r="P224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T155" i="2" s="1"/>
  <c r="R156" i="2"/>
  <c r="R155" i="2" s="1"/>
  <c r="P156" i="2"/>
  <c r="P155" i="2" s="1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1" i="2"/>
  <c r="BH141" i="2"/>
  <c r="BG141" i="2"/>
  <c r="BE141" i="2"/>
  <c r="T141" i="2"/>
  <c r="R141" i="2"/>
  <c r="P141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T133" i="2" s="1"/>
  <c r="R134" i="2"/>
  <c r="R133" i="2" s="1"/>
  <c r="P134" i="2"/>
  <c r="P133" i="2"/>
  <c r="F125" i="2"/>
  <c r="E123" i="2"/>
  <c r="F89" i="2"/>
  <c r="E87" i="2"/>
  <c r="J24" i="2"/>
  <c r="E24" i="2"/>
  <c r="J128" i="2" s="1"/>
  <c r="J23" i="2"/>
  <c r="J21" i="2"/>
  <c r="E21" i="2"/>
  <c r="J127" i="2" s="1"/>
  <c r="J20" i="2"/>
  <c r="J18" i="2"/>
  <c r="E18" i="2"/>
  <c r="F92" i="2" s="1"/>
  <c r="J17" i="2"/>
  <c r="J15" i="2"/>
  <c r="E15" i="2"/>
  <c r="F127" i="2" s="1"/>
  <c r="J14" i="2"/>
  <c r="J12" i="2"/>
  <c r="J89" i="2" s="1"/>
  <c r="E7" i="2"/>
  <c r="E121" i="2" s="1"/>
  <c r="L90" i="1"/>
  <c r="AM90" i="1"/>
  <c r="AM89" i="1"/>
  <c r="L89" i="1"/>
  <c r="AM87" i="1"/>
  <c r="L87" i="1"/>
  <c r="L85" i="1"/>
  <c r="L84" i="1"/>
  <c r="BK327" i="2"/>
  <c r="J302" i="2"/>
  <c r="J262" i="2"/>
  <c r="J258" i="2"/>
  <c r="BK184" i="2"/>
  <c r="BK151" i="2"/>
  <c r="BK305" i="2"/>
  <c r="BK283" i="2"/>
  <c r="BK216" i="2"/>
  <c r="BK146" i="2"/>
  <c r="J181" i="2"/>
  <c r="J321" i="2"/>
  <c r="BK196" i="2"/>
  <c r="BK144" i="2"/>
  <c r="BK320" i="2"/>
  <c r="J288" i="2"/>
  <c r="BK244" i="2"/>
  <c r="BK188" i="2"/>
  <c r="J141" i="2"/>
  <c r="J283" i="2"/>
  <c r="BK248" i="2"/>
  <c r="J203" i="2"/>
  <c r="BK341" i="2"/>
  <c r="J274" i="2"/>
  <c r="J208" i="2"/>
  <c r="J348" i="2"/>
  <c r="J285" i="2"/>
  <c r="BK193" i="2"/>
  <c r="BK337" i="2"/>
  <c r="BK214" i="2"/>
  <c r="J137" i="2"/>
  <c r="BK326" i="2"/>
  <c r="J280" i="2"/>
  <c r="J232" i="2"/>
  <c r="BK276" i="2"/>
  <c r="J190" i="2"/>
  <c r="J151" i="2"/>
  <c r="J276" i="2"/>
  <c r="BK163" i="2"/>
  <c r="BK288" i="2"/>
  <c r="BK190" i="2"/>
  <c r="J278" i="2"/>
  <c r="J234" i="2"/>
  <c r="J149" i="2"/>
  <c r="J250" i="2"/>
  <c r="J200" i="2"/>
  <c r="J154" i="2"/>
  <c r="J226" i="2"/>
  <c r="J198" i="2"/>
  <c r="J332" i="2"/>
  <c r="BK236" i="2"/>
  <c r="BK302" i="2"/>
  <c r="BK198" i="2"/>
  <c r="BK145" i="2"/>
  <c r="BK201" i="2"/>
  <c r="J320" i="2"/>
  <c r="J210" i="2"/>
  <c r="J324" i="2"/>
  <c r="BK232" i="2"/>
  <c r="J291" i="2"/>
  <c r="J236" i="2"/>
  <c r="J196" i="2"/>
  <c r="BK149" i="2"/>
  <c r="BK321" i="2"/>
  <c r="J329" i="2"/>
  <c r="J266" i="2"/>
  <c r="J220" i="2"/>
  <c r="BK167" i="2"/>
  <c r="J327" i="2"/>
  <c r="BK310" i="2"/>
  <c r="BK285" i="2"/>
  <c r="J218" i="2"/>
  <c r="BK165" i="2"/>
  <c r="J228" i="2"/>
  <c r="J156" i="2"/>
  <c r="BK295" i="2"/>
  <c r="BK154" i="2"/>
  <c r="J138" i="2"/>
  <c r="BK316" i="2"/>
  <c r="BK250" i="2"/>
  <c r="J230" i="2"/>
  <c r="BK171" i="2"/>
  <c r="J326" i="2"/>
  <c r="J281" i="2"/>
  <c r="J206" i="2"/>
  <c r="BK350" i="2"/>
  <c r="BK281" i="2"/>
  <c r="J238" i="2"/>
  <c r="BK156" i="2"/>
  <c r="J341" i="2"/>
  <c r="BK246" i="2"/>
  <c r="J192" i="2"/>
  <c r="BK334" i="2"/>
  <c r="J216" i="2"/>
  <c r="J146" i="2"/>
  <c r="J314" i="2"/>
  <c r="BK274" i="2"/>
  <c r="BK138" i="2"/>
  <c r="J268" i="2"/>
  <c r="J186" i="2"/>
  <c r="J246" i="2"/>
  <c r="J161" i="2"/>
  <c r="J214" i="2"/>
  <c r="J148" i="2"/>
  <c r="BK260" i="2"/>
  <c r="BK203" i="2"/>
  <c r="BK272" i="2"/>
  <c r="BK234" i="2"/>
  <c r="J193" i="2"/>
  <c r="BK134" i="2"/>
  <c r="J184" i="2"/>
  <c r="BK159" i="2"/>
  <c r="BK268" i="2"/>
  <c r="J260" i="2"/>
  <c r="BK206" i="2"/>
  <c r="BK152" i="2"/>
  <c r="BK314" i="2"/>
  <c r="J293" i="2"/>
  <c r="J272" i="2"/>
  <c r="BK181" i="2"/>
  <c r="J134" i="2"/>
  <c r="J212" i="2"/>
  <c r="J145" i="2"/>
  <c r="BK208" i="2"/>
  <c r="J152" i="2"/>
  <c r="BK141" i="2"/>
  <c r="J318" i="2"/>
  <c r="BK262" i="2"/>
  <c r="BK240" i="2"/>
  <c r="J175" i="2"/>
  <c r="J163" i="2"/>
  <c r="J295" i="2"/>
  <c r="J240" i="2"/>
  <c r="BK175" i="2"/>
  <c r="BK293" i="2"/>
  <c r="BK266" i="2"/>
  <c r="BK220" i="2"/>
  <c r="BK148" i="2"/>
  <c r="BK332" i="2"/>
  <c r="BK230" i="2"/>
  <c r="BK186" i="2"/>
  <c r="BK210" i="2"/>
  <c r="J334" i="2"/>
  <c r="J300" i="2"/>
  <c r="BK238" i="2"/>
  <c r="J305" i="2"/>
  <c r="BK192" i="2"/>
  <c r="J173" i="2"/>
  <c r="BK280" i="2"/>
  <c r="J177" i="2"/>
  <c r="BK218" i="2"/>
  <c r="J188" i="2"/>
  <c r="J254" i="2"/>
  <c r="BK161" i="2"/>
  <c r="BK270" i="2"/>
  <c r="BK224" i="2"/>
  <c r="J167" i="2"/>
  <c r="BK228" i="2"/>
  <c r="J159" i="2"/>
  <c r="J316" i="2"/>
  <c r="J179" i="2"/>
  <c r="BK324" i="2"/>
  <c r="BK291" i="2"/>
  <c r="J248" i="2"/>
  <c r="BK226" i="2"/>
  <c r="J169" i="2"/>
  <c r="AS94" i="1"/>
  <c r="J270" i="2"/>
  <c r="BK169" i="2"/>
  <c r="J337" i="2"/>
  <c r="BK258" i="2"/>
  <c r="J171" i="2"/>
  <c r="J350" i="2"/>
  <c r="BK300" i="2"/>
  <c r="J224" i="2"/>
  <c r="BK348" i="2"/>
  <c r="BK278" i="2"/>
  <c r="BK179" i="2"/>
  <c r="BK329" i="2"/>
  <c r="J297" i="2"/>
  <c r="J310" i="2"/>
  <c r="BK200" i="2"/>
  <c r="BK177" i="2"/>
  <c r="BK318" i="2"/>
  <c r="J165" i="2"/>
  <c r="BK297" i="2"/>
  <c r="BK212" i="2"/>
  <c r="BK137" i="2"/>
  <c r="J244" i="2"/>
  <c r="BK173" i="2"/>
  <c r="BK254" i="2"/>
  <c r="J201" i="2"/>
  <c r="J144" i="2"/>
  <c r="P136" i="2" l="1"/>
  <c r="P132" i="2" s="1"/>
  <c r="T158" i="2"/>
  <c r="P170" i="2"/>
  <c r="R170" i="2"/>
  <c r="P202" i="2"/>
  <c r="BK299" i="2"/>
  <c r="J299" i="2" s="1"/>
  <c r="J105" i="2" s="1"/>
  <c r="P299" i="2"/>
  <c r="T136" i="2"/>
  <c r="T132" i="2" s="1"/>
  <c r="BK158" i="2"/>
  <c r="J158" i="2" s="1"/>
  <c r="J102" i="2" s="1"/>
  <c r="R158" i="2"/>
  <c r="BK170" i="2"/>
  <c r="J170" i="2" s="1"/>
  <c r="J103" i="2" s="1"/>
  <c r="T170" i="2"/>
  <c r="R202" i="2"/>
  <c r="T299" i="2"/>
  <c r="BK136" i="2"/>
  <c r="J136" i="2" s="1"/>
  <c r="J99" i="2" s="1"/>
  <c r="R136" i="2"/>
  <c r="R132" i="2" s="1"/>
  <c r="P158" i="2"/>
  <c r="P157" i="2" s="1"/>
  <c r="BK202" i="2"/>
  <c r="J202" i="2" s="1"/>
  <c r="J104" i="2" s="1"/>
  <c r="T202" i="2"/>
  <c r="R299" i="2"/>
  <c r="BK133" i="2"/>
  <c r="BK155" i="2"/>
  <c r="J155" i="2" s="1"/>
  <c r="J100" i="2" s="1"/>
  <c r="BK333" i="2"/>
  <c r="J333" i="2" s="1"/>
  <c r="J106" i="2" s="1"/>
  <c r="BK340" i="2"/>
  <c r="J340" i="2" s="1"/>
  <c r="J108" i="2" s="1"/>
  <c r="BK349" i="2"/>
  <c r="J349" i="2"/>
  <c r="J111" i="2" s="1"/>
  <c r="BK336" i="2"/>
  <c r="J336" i="2" s="1"/>
  <c r="J107" i="2" s="1"/>
  <c r="BK347" i="2"/>
  <c r="J347" i="2" s="1"/>
  <c r="J110" i="2" s="1"/>
  <c r="J91" i="2"/>
  <c r="BF151" i="2"/>
  <c r="BF134" i="2"/>
  <c r="BF141" i="2"/>
  <c r="BF154" i="2"/>
  <c r="BF175" i="2"/>
  <c r="BF179" i="2"/>
  <c r="BF184" i="2"/>
  <c r="BF193" i="2"/>
  <c r="BF281" i="2"/>
  <c r="BF297" i="2"/>
  <c r="BF300" i="2"/>
  <c r="BF320" i="2"/>
  <c r="BF138" i="2"/>
  <c r="BF196" i="2"/>
  <c r="BF203" i="2"/>
  <c r="BF260" i="2"/>
  <c r="BF266" i="2"/>
  <c r="BF272" i="2"/>
  <c r="BF280" i="2"/>
  <c r="BF283" i="2"/>
  <c r="BF302" i="2"/>
  <c r="E85" i="2"/>
  <c r="BF212" i="2"/>
  <c r="BF258" i="2"/>
  <c r="BF310" i="2"/>
  <c r="BF324" i="2"/>
  <c r="BF337" i="2"/>
  <c r="BF146" i="2"/>
  <c r="BF226" i="2"/>
  <c r="BF270" i="2"/>
  <c r="BF318" i="2"/>
  <c r="BF334" i="2"/>
  <c r="BF144" i="2"/>
  <c r="BF248" i="2"/>
  <c r="F91" i="2"/>
  <c r="BF148" i="2"/>
  <c r="BF181" i="2"/>
  <c r="BF192" i="2"/>
  <c r="BF200" i="2"/>
  <c r="BF220" i="2"/>
  <c r="BF244" i="2"/>
  <c r="BF293" i="2"/>
  <c r="BF326" i="2"/>
  <c r="BF332" i="2"/>
  <c r="BF149" i="2"/>
  <c r="BF159" i="2"/>
  <c r="BF206" i="2"/>
  <c r="BF314" i="2"/>
  <c r="BF321" i="2"/>
  <c r="BF327" i="2"/>
  <c r="BF341" i="2"/>
  <c r="BF348" i="2"/>
  <c r="BF145" i="2"/>
  <c r="BF210" i="2"/>
  <c r="BF224" i="2"/>
  <c r="BF228" i="2"/>
  <c r="BF240" i="2"/>
  <c r="BF329" i="2"/>
  <c r="BF350" i="2"/>
  <c r="BF188" i="2"/>
  <c r="BF250" i="2"/>
  <c r="BF276" i="2"/>
  <c r="BF285" i="2"/>
  <c r="J92" i="2"/>
  <c r="J125" i="2"/>
  <c r="BF137" i="2"/>
  <c r="BF177" i="2"/>
  <c r="BF198" i="2"/>
  <c r="BF214" i="2"/>
  <c r="BF218" i="2"/>
  <c r="BF254" i="2"/>
  <c r="BF169" i="2"/>
  <c r="BF190" i="2"/>
  <c r="BF201" i="2"/>
  <c r="BF288" i="2"/>
  <c r="F128" i="2"/>
  <c r="BF165" i="2"/>
  <c r="BF186" i="2"/>
  <c r="BF216" i="2"/>
  <c r="BF232" i="2"/>
  <c r="BF236" i="2"/>
  <c r="BF152" i="2"/>
  <c r="BF173" i="2"/>
  <c r="BF234" i="2"/>
  <c r="BF246" i="2"/>
  <c r="BF262" i="2"/>
  <c r="BF268" i="2"/>
  <c r="BF295" i="2"/>
  <c r="BF316" i="2"/>
  <c r="BF163" i="2"/>
  <c r="BF171" i="2"/>
  <c r="BF208" i="2"/>
  <c r="BF230" i="2"/>
  <c r="BF274" i="2"/>
  <c r="BF278" i="2"/>
  <c r="BF305" i="2"/>
  <c r="BF156" i="2"/>
  <c r="BF161" i="2"/>
  <c r="BF167" i="2"/>
  <c r="BF238" i="2"/>
  <c r="BF291" i="2"/>
  <c r="J33" i="2"/>
  <c r="AV95" i="1" s="1"/>
  <c r="F33" i="2"/>
  <c r="AZ95" i="1" s="1"/>
  <c r="AZ94" i="1" s="1"/>
  <c r="W29" i="1" s="1"/>
  <c r="F37" i="2"/>
  <c r="BD95" i="1" s="1"/>
  <c r="BD94" i="1" s="1"/>
  <c r="W33" i="1" s="1"/>
  <c r="F36" i="2"/>
  <c r="BC95" i="1" s="1"/>
  <c r="BC94" i="1" s="1"/>
  <c r="W32" i="1" s="1"/>
  <c r="F35" i="2"/>
  <c r="BB95" i="1" s="1"/>
  <c r="BB94" i="1" s="1"/>
  <c r="AX94" i="1" s="1"/>
  <c r="BK132" i="2" l="1"/>
  <c r="J132" i="2" s="1"/>
  <c r="J97" i="2" s="1"/>
  <c r="P131" i="2"/>
  <c r="AU95" i="1" s="1"/>
  <c r="AU94" i="1" s="1"/>
  <c r="R157" i="2"/>
  <c r="R131" i="2" s="1"/>
  <c r="T157" i="2"/>
  <c r="T131" i="2" s="1"/>
  <c r="J133" i="2"/>
  <c r="J98" i="2" s="1"/>
  <c r="BK157" i="2"/>
  <c r="J157" i="2" s="1"/>
  <c r="J101" i="2" s="1"/>
  <c r="BK346" i="2"/>
  <c r="J346" i="2" s="1"/>
  <c r="J109" i="2" s="1"/>
  <c r="AY94" i="1"/>
  <c r="AV94" i="1"/>
  <c r="AK29" i="1" s="1"/>
  <c r="J34" i="2"/>
  <c r="AW95" i="1" s="1"/>
  <c r="AT95" i="1" s="1"/>
  <c r="F34" i="2"/>
  <c r="BA95" i="1" s="1"/>
  <c r="BA94" i="1" s="1"/>
  <c r="AW94" i="1" s="1"/>
  <c r="AK30" i="1" s="1"/>
  <c r="W31" i="1"/>
  <c r="BK131" i="2" l="1"/>
  <c r="J131" i="2" s="1"/>
  <c r="J96" i="2" s="1"/>
  <c r="AT94" i="1"/>
  <c r="W30" i="1"/>
  <c r="J30" i="2" l="1"/>
  <c r="AG95" i="1" s="1"/>
  <c r="AG94" i="1" s="1"/>
  <c r="AK26" i="1" s="1"/>
  <c r="AK35" i="1" s="1"/>
  <c r="AN94" i="1" l="1"/>
  <c r="J39" i="2"/>
  <c r="AN95" i="1"/>
</calcChain>
</file>

<file path=xl/sharedStrings.xml><?xml version="1.0" encoding="utf-8"?>
<sst xmlns="http://schemas.openxmlformats.org/spreadsheetml/2006/main" count="2677" uniqueCount="619">
  <si>
    <t>Export Komplet</t>
  </si>
  <si>
    <t/>
  </si>
  <si>
    <t>2.0</t>
  </si>
  <si>
    <t>False</t>
  </si>
  <si>
    <t>{00ac07ea-edc0-4d89-a6d4-9c1ca0dfc291}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</si>
  <si>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</si>
  <si>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</si>
  <si>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</si>
  <si>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</si>
  <si>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</si>
  <si>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</si>
  <si>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</si>
  <si>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221104</t>
  </si>
  <si>
    <t>Stavba:</t>
  </si>
  <si>
    <t>JKSO:</t>
  </si>
  <si>
    <t>KS:</t>
  </si>
  <si>
    <t>Miesto:</t>
  </si>
  <si>
    <t>Kláštorská 38 v Levoči</t>
  </si>
  <si>
    <t>Dátum:</t>
  </si>
  <si>
    <t>Objednávateľ:</t>
  </si>
  <si>
    <t>IČO:</t>
  </si>
  <si>
    <t>IČ DPH:</t>
  </si>
  <si>
    <t>Zhotoviteľ:</t>
  </si>
  <si>
    <t xml:space="preserve"> </t>
  </si>
  <si>
    <t>Projektant:</t>
  </si>
  <si>
    <t>ING. ARCH. MAGDALÉNA JANOVSKÁ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</si>
  <si>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</si>
  <si>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</si>
  <si>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</si>
  <si>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</si>
  <si>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</si>
  <si>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</si>
  <si>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</si>
  <si>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</si>
  <si>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</si>
  <si>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</si>
  <si>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</si>
  <si>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</si>
  <si>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</si>
  <si>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</si>
  <si>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</si>
  <si>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</si>
  <si>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</si>
  <si>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</si>
  <si>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</si>
  <si>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</si>
  <si>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</si>
  <si>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</si>
  <si>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</si>
  <si>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</si>
  <si>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</si>
  <si>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</si>
  <si>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</si>
  <si>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</si>
  <si>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</si>
  <si>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</si>
  <si>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</si>
  <si>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</si>
  <si>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</si>
  <si>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</si>
  <si>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</si>
  <si>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</si>
  <si>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</si>
  <si>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</si>
  <si>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</si>
  <si>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</si>
  <si>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</si>
  <si>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</si>
  <si>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</si>
  <si>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</si>
  <si>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</si>
  <si>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</si>
  <si>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</si>
  <si>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</si>
  <si>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</si>
  <si>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Vlastný objekt kláštora</t>
  </si>
  <si>
    <t>STA</t>
  </si>
  <si>
    <t>1</t>
  </si>
  <si>
    <t>{d19b5602-325f-4c65-b4a9-968f03b64ff3}</t>
  </si>
  <si>
    <t>KRYCÍ LIST ROZPOČTU</t>
  </si>
  <si>
    <t>Objekt:</t>
  </si>
  <si>
    <t>SO 01 - Vlastný objekt kláštora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</si>
  <si>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</si>
  <si>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</si>
  <si>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</si>
  <si>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</si>
  <si>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</si>
  <si>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</si>
  <si>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</si>
  <si>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</si>
  <si>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</si>
  <si>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</si>
  <si>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</si>
  <si>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</si>
  <si>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</si>
  <si>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</si>
  <si>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</si>
  <si>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769 - Montáže vzduchotechnických zariadení</t>
  </si>
  <si>
    <t xml:space="preserve">    783 - Dokončovacie práce - nátery</t>
  </si>
  <si>
    <t>M - Práce a dodávky M</t>
  </si>
  <si>
    <t xml:space="preserve">    21-M - Elektromontáže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</si>
  <si>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</si>
  <si>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</si>
  <si>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</si>
  <si>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</si>
  <si>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</si>
  <si>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</si>
  <si>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</si>
  <si>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</si>
  <si>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</si>
  <si>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</si>
  <si>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</si>
  <si>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</si>
  <si>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</si>
  <si>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</si>
  <si>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</si>
  <si>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</si>
  <si>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</si>
  <si>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</si>
  <si>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</si>
  <si>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621481119.R</t>
  </si>
  <si>
    <t>Potiahnutie parapetného muriva vikierov sklotextilnou mriežkou s celoplošným prilepením</t>
  </si>
  <si>
    <t>m2</t>
  </si>
  <si>
    <t>4</t>
  </si>
  <si>
    <t>2</t>
  </si>
  <si>
    <t>462954350</t>
  </si>
  <si>
    <t>VV</t>
  </si>
  <si>
    <t>22,05 "SKL/2</t>
  </si>
  <si>
    <t>9</t>
  </si>
  <si>
    <t>Ostatné konštrukcie a práce-búranie</t>
  </si>
  <si>
    <t>941941050.R</t>
  </si>
  <si>
    <t>Montáž a demontáž lešenia - klietka lešenia s rebríkom pre prístup na strechu, výšky 12 m</t>
  </si>
  <si>
    <t>ks</t>
  </si>
  <si>
    <t>380732104</t>
  </si>
  <si>
    <t>3</t>
  </si>
  <si>
    <t>971033331.S</t>
  </si>
  <si>
    <t>Vybúranie otvoru v murive tehl. plochy do 0,09 m2 hr. do 150 mm,  -0,02600t</t>
  </si>
  <si>
    <t>-295902950</t>
  </si>
  <si>
    <t xml:space="preserve"> "B/12 , vytvorenie prestupu do komína pre VZT </t>
  </si>
  <si>
    <t xml:space="preserve">1  </t>
  </si>
  <si>
    <t>972054240.R</t>
  </si>
  <si>
    <t>Vybúranie otvoru v stropoch a klenbách železob. - vytvorenie prestupu v stropnej konštrukcii pre VZT a ZTI</t>
  </si>
  <si>
    <t>-458239075</t>
  </si>
  <si>
    <t xml:space="preserve"> "B/12 , vytvorenie prestupu v stropnej konštrukcii pre VZT a ZTI</t>
  </si>
  <si>
    <t>5</t>
  </si>
  <si>
    <t>979011110P</t>
  </si>
  <si>
    <t xml:space="preserve">Príplatok za sťažený presun sute </t>
  </si>
  <si>
    <t>t</t>
  </si>
  <si>
    <t>-262018059</t>
  </si>
  <si>
    <t>979011111.S</t>
  </si>
  <si>
    <t>Zvislá doprava sutiny a vybúraných hmôt za prvé podlažie nad alebo pod základným podlažím</t>
  </si>
  <si>
    <t>1405868644</t>
  </si>
  <si>
    <t>7</t>
  </si>
  <si>
    <t>979011121.S</t>
  </si>
  <si>
    <t>Zvislá doprava sutiny a vybúraných hmôt za každé ďalšie podlažie</t>
  </si>
  <si>
    <t>511413671</t>
  </si>
  <si>
    <t>44,877*2 'Prepočítané koeficientom množstva</t>
  </si>
  <si>
    <t>8</t>
  </si>
  <si>
    <t>979081111</t>
  </si>
  <si>
    <t>Odvoz sutiny a vybúraných hmôt na skládku do 1 km</t>
  </si>
  <si>
    <t>-928696918</t>
  </si>
  <si>
    <t>979081121</t>
  </si>
  <si>
    <t>Odvoz sutiny a vybúraných hmôt na skládku za každý ďalší 1 km</t>
  </si>
  <si>
    <t>1343545296</t>
  </si>
  <si>
    <t>44,878*11 'Prepočítané koeficientom množstva</t>
  </si>
  <si>
    <t>10</t>
  </si>
  <si>
    <t>979082111</t>
  </si>
  <si>
    <t>Vnútrostavenisková doprava sutiny a vybúraných hmôt do 10 m</t>
  </si>
  <si>
    <t>201839727</t>
  </si>
  <si>
    <t>11</t>
  </si>
  <si>
    <t>979082121</t>
  </si>
  <si>
    <t>Vnútrostavenisková doprava sutiny a vybúraných hmôt za každých ďalších 5 m</t>
  </si>
  <si>
    <t>-1614936617</t>
  </si>
  <si>
    <t>44,878*2 'Prepočítané koeficientom množstva</t>
  </si>
  <si>
    <t>12</t>
  </si>
  <si>
    <t>979089012</t>
  </si>
  <si>
    <t>Poplatok za skladovanie - betón, tehly, dlaždice (17 01 ), ostatné</t>
  </si>
  <si>
    <t>-1939218111</t>
  </si>
  <si>
    <t>99</t>
  </si>
  <si>
    <t>Presun hmôt HSV</t>
  </si>
  <si>
    <t>13</t>
  </si>
  <si>
    <t>999281111.S</t>
  </si>
  <si>
    <t>Presun hmôt pre opravy a údržbu objektov vrátane vonkajších plášťov výšky do 25 m</t>
  </si>
  <si>
    <t>-415573539</t>
  </si>
  <si>
    <t>PSV</t>
  </si>
  <si>
    <t>Práce a dodávky PSV</t>
  </si>
  <si>
    <t>713</t>
  </si>
  <si>
    <t>Izolácie tepelné</t>
  </si>
  <si>
    <t>14</t>
  </si>
  <si>
    <t>713111111.S</t>
  </si>
  <si>
    <t>Montáž tepelnej izolácie stropov minerálnou vlnou, vrchom kladenou voľne</t>
  </si>
  <si>
    <t>16</t>
  </si>
  <si>
    <t>-138199419</t>
  </si>
  <si>
    <t>24,40   " SKL/4</t>
  </si>
  <si>
    <t>15</t>
  </si>
  <si>
    <t>M</t>
  </si>
  <si>
    <t>631440004100.S</t>
  </si>
  <si>
    <t xml:space="preserve">Doska z minerálnej vlny hr. 120 mm </t>
  </si>
  <si>
    <t>32</t>
  </si>
  <si>
    <t>744237458</t>
  </si>
  <si>
    <t>24,4*1,02 'Prepočítané koeficientom množstva</t>
  </si>
  <si>
    <t>713131131.S</t>
  </si>
  <si>
    <t>Montáž tepelnej izolácie stien minerálnou vlnou, uchytené hmoždinovými kotvami</t>
  </si>
  <si>
    <t>1074784820</t>
  </si>
  <si>
    <t>17</t>
  </si>
  <si>
    <t>631440009000.S</t>
  </si>
  <si>
    <t xml:space="preserve">Doska fasádna z minerálnej vlny hr. 120 mm </t>
  </si>
  <si>
    <t>226232196</t>
  </si>
  <si>
    <t>22,05*1,02 'Prepočítané koeficientom množstva</t>
  </si>
  <si>
    <t>18</t>
  </si>
  <si>
    <t>713191120.R</t>
  </si>
  <si>
    <t>Izolácie tepelné, doplnky, podláh, stropov zvrchu,striech prekrytím paropriepustnou dotykovou fóliou 140 g/m2</t>
  </si>
  <si>
    <t>-196010319</t>
  </si>
  <si>
    <t>19</t>
  </si>
  <si>
    <t>998713203.S</t>
  </si>
  <si>
    <t>Presun hmôt pre izolácie tepelné v objektoch výšky nad 12 m do 24 m</t>
  </si>
  <si>
    <t>%</t>
  </si>
  <si>
    <t>618054587</t>
  </si>
  <si>
    <t>762</t>
  </si>
  <si>
    <t>Konštrukcie tesárske</t>
  </si>
  <si>
    <t>762332933.S</t>
  </si>
  <si>
    <t>Viazané konštrukcie krovov vyrezanie časti strešnej väzby doplnenie z hranolčekov plochy do 288 cm2</t>
  </si>
  <si>
    <t>m</t>
  </si>
  <si>
    <t>-63981256</t>
  </si>
  <si>
    <t>5*2,50   "ST/1    doplnenie krokiev po odstr. streš. okien</t>
  </si>
  <si>
    <t>21</t>
  </si>
  <si>
    <t>762332950.R</t>
  </si>
  <si>
    <t xml:space="preserve">Opravy krovu - Vyrezanie a doplnenie strešnej väzby - viazané konštrukcie krovov  </t>
  </si>
  <si>
    <t>1570965199</t>
  </si>
  <si>
    <t>(580*1,15)/100*10   "rezerva na výmenu krokiev - odhad</t>
  </si>
  <si>
    <t>22</t>
  </si>
  <si>
    <t>605120007100.S</t>
  </si>
  <si>
    <t xml:space="preserve">Hranoly zo smrekovca neopracované hranené akosť I  </t>
  </si>
  <si>
    <t>m3</t>
  </si>
  <si>
    <t>-2050749624</t>
  </si>
  <si>
    <t>66,70*0,05*1,10</t>
  </si>
  <si>
    <t>23</t>
  </si>
  <si>
    <t>762341004.S</t>
  </si>
  <si>
    <t>Montáž debnenia jednoduchých striech, na krokvy a kontralaty z dosiek na zraz</t>
  </si>
  <si>
    <t>1701586900</t>
  </si>
  <si>
    <t>86,31    "detail 2, ST2  _vikiere</t>
  </si>
  <si>
    <t>24</t>
  </si>
  <si>
    <t>605110015400.S</t>
  </si>
  <si>
    <t xml:space="preserve">Dosky a fošne zo smrekovca neopracované omietané akosť I </t>
  </si>
  <si>
    <t>1545933248</t>
  </si>
  <si>
    <t>86,31  *0,025*1,10</t>
  </si>
  <si>
    <t>25</t>
  </si>
  <si>
    <t>762341021.S</t>
  </si>
  <si>
    <t>Montáž debnenia odkvapov z dosiek pre všetky druhy striech</t>
  </si>
  <si>
    <t>258850689</t>
  </si>
  <si>
    <t>66*0,55   "detail 1  debnenie pod nadstreš.žľabom</t>
  </si>
  <si>
    <t>Súčet</t>
  </si>
  <si>
    <t>26</t>
  </si>
  <si>
    <t>605110009900.S</t>
  </si>
  <si>
    <t xml:space="preserve">Dosky a fošne zo smreku neopracované omietané akosť I hr. 24-32 </t>
  </si>
  <si>
    <t>-462594941</t>
  </si>
  <si>
    <t>36,30*0,025*1,10</t>
  </si>
  <si>
    <t>27</t>
  </si>
  <si>
    <t>762341202.S</t>
  </si>
  <si>
    <t>Montáž latovania zložitých striech pre sklon do 60°</t>
  </si>
  <si>
    <t>262560860</t>
  </si>
  <si>
    <t>(562+13,2)*4,5</t>
  </si>
  <si>
    <t>28</t>
  </si>
  <si>
    <t>605430000203.S</t>
  </si>
  <si>
    <t>Laty 60/40 neopracované omietané impregnované akosť I</t>
  </si>
  <si>
    <t>258280289</t>
  </si>
  <si>
    <t>2588,40*0,06*0,04*1,1  "latovanie +stratné</t>
  </si>
  <si>
    <t>29</t>
  </si>
  <si>
    <t>762341253.S</t>
  </si>
  <si>
    <t>Montáž kontralát pre sklon nad 35°</t>
  </si>
  <si>
    <t>-1641564204</t>
  </si>
  <si>
    <t>(562+13,2)*2,5</t>
  </si>
  <si>
    <t>30</t>
  </si>
  <si>
    <t>497381662</t>
  </si>
  <si>
    <t>31</t>
  </si>
  <si>
    <t>762341811.S</t>
  </si>
  <si>
    <t>Demontáž debnenia striech rovných, oblúkových do 60° z dosiek hrubých, hobľovaných, -0,01600 t</t>
  </si>
  <si>
    <t>62</t>
  </si>
  <si>
    <t>"B/3 demontáž plech. krytiny vikierov a debnenia</t>
  </si>
  <si>
    <t>86,31</t>
  </si>
  <si>
    <t>762342812.S</t>
  </si>
  <si>
    <t>Demontáž latovania striech so sklonom do 60° pri osovej vzdialenosti lát 0,22 - 0,50 m, -0,00500 t</t>
  </si>
  <si>
    <t>64</t>
  </si>
  <si>
    <t>476   "B/2</t>
  </si>
  <si>
    <t>33</t>
  </si>
  <si>
    <t>762342911.S</t>
  </si>
  <si>
    <t xml:space="preserve">Zalatovanie otvorov latami do hr. 60/40 mm  </t>
  </si>
  <si>
    <t>-495199492</t>
  </si>
  <si>
    <t>13,60   "otvory po streš. oknách</t>
  </si>
  <si>
    <t>34</t>
  </si>
  <si>
    <t>762395000.S</t>
  </si>
  <si>
    <t>Spojovacie prostriedky pre viazané konštrukcie krovov, debnenie a laťovanie, nadstrešné konštr., spádové kliny - svorky, dosky, klince, pásová oceľ, vruty</t>
  </si>
  <si>
    <t>70</t>
  </si>
  <si>
    <t>35</t>
  </si>
  <si>
    <t>998762202.S</t>
  </si>
  <si>
    <t>Presun hmôt pre konštrukcie tesárske v objektoch výšky do 12 m</t>
  </si>
  <si>
    <t>72</t>
  </si>
  <si>
    <t>764</t>
  </si>
  <si>
    <t>Konštrukcie klampiarske</t>
  </si>
  <si>
    <t>36</t>
  </si>
  <si>
    <t>764312822.S</t>
  </si>
  <si>
    <t>Demontáž krytiny hladkej strešnej z tabúľ 2000 x 670 mm, do 30st.,  -0,00751t</t>
  </si>
  <si>
    <t>-513117789</t>
  </si>
  <si>
    <t>"B/3 demontáž plech. krytiny vikierov</t>
  </si>
  <si>
    <t>37</t>
  </si>
  <si>
    <t>764331895.R</t>
  </si>
  <si>
    <t>Demontáž lemovania múrov na strechách s tvrdou krytinou, príplatok za sklon nad 45°- šikmých a vodorovných lemovie pri stene</t>
  </si>
  <si>
    <t>-1806498387</t>
  </si>
  <si>
    <t>120  "B/11</t>
  </si>
  <si>
    <t>38</t>
  </si>
  <si>
    <t>764339820.R</t>
  </si>
  <si>
    <t xml:space="preserve">Demontáž lemovania komínov  so sklonom nad 45° </t>
  </si>
  <si>
    <t>1893566601</t>
  </si>
  <si>
    <t>18,80  "B/10</t>
  </si>
  <si>
    <t>39</t>
  </si>
  <si>
    <t>764348813.S</t>
  </si>
  <si>
    <t>Demontáž snehových zachytávačov z guľatiny, sklon nad 45 °st.,  -0,00410t</t>
  </si>
  <si>
    <t>1281891773</t>
  </si>
  <si>
    <t>47  "B/6</t>
  </si>
  <si>
    <t>40</t>
  </si>
  <si>
    <t>764351836.S</t>
  </si>
  <si>
    <t>Demontáž háka so sklonom žľabu do 30°  -0,00009t</t>
  </si>
  <si>
    <t>36142801</t>
  </si>
  <si>
    <t>27/0,6+66/0,6   "dem. hákov á 0,6 m</t>
  </si>
  <si>
    <t>41</t>
  </si>
  <si>
    <t>764352800.R</t>
  </si>
  <si>
    <t>Demontáž žľabov pododkvapových polkruhových so sklonom do 30st. rš 125 mm,  -0,00280t</t>
  </si>
  <si>
    <t>1634728550</t>
  </si>
  <si>
    <t>27   "vikiere</t>
  </si>
  <si>
    <t>42</t>
  </si>
  <si>
    <t>764324510.R01</t>
  </si>
  <si>
    <t>Oplechovanie z predzvetraného titánzinkového TiZn plechu, odkvapov - Odkvapový nos pod 1. radu škridly R.Š. 250 mm, vikiere "K/15</t>
  </si>
  <si>
    <t>1660991765</t>
  </si>
  <si>
    <t>26,90   "K/15</t>
  </si>
  <si>
    <t>43</t>
  </si>
  <si>
    <t>764324554.R01</t>
  </si>
  <si>
    <t>Oplechovanie z predzvetraného titánzinkového TiZn plechu, komínov , vodorovná + šikmá lemovka, R.Š. 330 mm , "K/21</t>
  </si>
  <si>
    <t>1696007160</t>
  </si>
  <si>
    <t>10,8+8,0   "K/21 - Oplechovanie komína, vodorovná + šikmá lemovka, R.Š. 330 mm 6ks komínov</t>
  </si>
  <si>
    <t>44</t>
  </si>
  <si>
    <t>764354038.R01</t>
  </si>
  <si>
    <t xml:space="preserve">Montáž kotlíka z titánzinkového TiZn plechu z nadstrešného žľabu s cylindrickým prechodom do dvojitého kolena ø 125 mm/125mm, RŠ. 400 mm </t>
  </si>
  <si>
    <t>82</t>
  </si>
  <si>
    <t xml:space="preserve"> 4   "K/5A  - Kotlík Atyp priamy</t>
  </si>
  <si>
    <t xml:space="preserve">  2   "K/5A  - Kotlík Atyp rohový.  </t>
  </si>
  <si>
    <t>45</t>
  </si>
  <si>
    <t>553440058901P</t>
  </si>
  <si>
    <t>Kotlík z plechu titan zinok – predzvetralý, sivý   z nadstrešného žľabu s cylindrickým prechodom do dvojitého kolena ø 125 mm/125mm, RŠ. 400 mm, atyp. priamy  K/5A</t>
  </si>
  <si>
    <t>84</t>
  </si>
  <si>
    <t>4 "K/5A atyp. priamy</t>
  </si>
  <si>
    <t>46</t>
  </si>
  <si>
    <t>553440058902P</t>
  </si>
  <si>
    <t>Kotlík z plechu titan zinok – predzvetralý, sivý   z nadstrešného žľabu s cylindrickým prechodom do dvojitého kolena ø 125 mm/125mm, RŠ. 400 mm, atyp. rohový  K/5A</t>
  </si>
  <si>
    <t>-606150002</t>
  </si>
  <si>
    <t xml:space="preserve"> 2 "K/5A rohový</t>
  </si>
  <si>
    <t>47</t>
  </si>
  <si>
    <t>764354038.R02</t>
  </si>
  <si>
    <t>Montáž kotlíka z titánzinkového TiZn plechu - kotlík na žľabe ø 125 mm a zvodom ø 100 mm "K/7</t>
  </si>
  <si>
    <t>-155004323</t>
  </si>
  <si>
    <t>9  "K/7 - kotlík na žľabe ø 125 mm a zvodom ø 100 mm</t>
  </si>
  <si>
    <t>48</t>
  </si>
  <si>
    <t>55344005890P</t>
  </si>
  <si>
    <t>Kotlík zberný titán-zinok na žľabe ø125 mm a zvodom ø 100 mm "K/7</t>
  </si>
  <si>
    <t>-2089328012</t>
  </si>
  <si>
    <t>9  "K/7</t>
  </si>
  <si>
    <t>49</t>
  </si>
  <si>
    <t>764354040.R01</t>
  </si>
  <si>
    <t>Prevýšenie žľabu rohové – vnútorný roh, plech titan zinok -predzvetralý  "K/11</t>
  </si>
  <si>
    <t>2021961232</t>
  </si>
  <si>
    <t xml:space="preserve">3  "K/11 </t>
  </si>
  <si>
    <t>50</t>
  </si>
  <si>
    <t>764354120.R01</t>
  </si>
  <si>
    <t>Žľaby z titánzinkového TiZn plechu- vodorovný žľab  ø 125+ prislúchajúce úchytky - háky ø 125 mm, R.Š. 200 mm kotviace prvky a čelá "K/1</t>
  </si>
  <si>
    <t>1775535833</t>
  </si>
  <si>
    <t>27,00   "K/1  - cena vrátane hákov, čiel, spoj. a kotv. prvkov</t>
  </si>
  <si>
    <t>51</t>
  </si>
  <si>
    <t>764354121.R02</t>
  </si>
  <si>
    <t>Žľaby z titánzinkového TiZn plechu - nadstrešný žľab ø 180 mm, zložený zo žľabu R.Š 0,7m a zloženého odkvapového nosa ( plech  R.Š 0,5m + kotviaci plech R.Š 0,3 m + krycí plech R.Š.0,25m)  "K/4</t>
  </si>
  <si>
    <t>-1514077922</t>
  </si>
  <si>
    <t>66   "K/4  - cena vrátane hákov, čiel, spoj. a kotv. prvkov</t>
  </si>
  <si>
    <t>52</t>
  </si>
  <si>
    <t>764355810.R</t>
  </si>
  <si>
    <t>Demontáž žľabov nadstrešných, oblého tvaru, so sklonom do 30°, -0,00510t</t>
  </si>
  <si>
    <t>-1473582630</t>
  </si>
  <si>
    <t>61  "B/4</t>
  </si>
  <si>
    <t>53</t>
  </si>
  <si>
    <t>764359820.S</t>
  </si>
  <si>
    <t>Demontáž kotlíka oválneho a štvorhranného, so sklonom žľabu do 30st.,  -0,00320t</t>
  </si>
  <si>
    <t>188247215</t>
  </si>
  <si>
    <t>5  "B/3</t>
  </si>
  <si>
    <t>5  "B/5</t>
  </si>
  <si>
    <t>54</t>
  </si>
  <si>
    <t>764361800.R</t>
  </si>
  <si>
    <t>Demontáž strešných okien, sklon strechy nad 45°</t>
  </si>
  <si>
    <t>1083963582</t>
  </si>
  <si>
    <t>6                    "B/1,  výkres č. B03</t>
  </si>
  <si>
    <t>55</t>
  </si>
  <si>
    <t>764367800.R</t>
  </si>
  <si>
    <t>Demontáž lemovania strešných okien, so sklonom nad 45°  -0.0058t</t>
  </si>
  <si>
    <t>-1309700686</t>
  </si>
  <si>
    <t>13,60                   "B/1,  výkres č. B03</t>
  </si>
  <si>
    <t>56</t>
  </si>
  <si>
    <t>764392850.S</t>
  </si>
  <si>
    <t>Demontáž úžľabia so sklonom do 30st. rš 500 mm rš 660 mm,  -0,00377t</t>
  </si>
  <si>
    <t>-459987339</t>
  </si>
  <si>
    <t>31,5   "B/8</t>
  </si>
  <si>
    <t>57</t>
  </si>
  <si>
    <t>764364524.R01</t>
  </si>
  <si>
    <t>Oplechovanie z predzvetraného titánzinkového TiZn plechu, - Oplechovanie betónovej čiapky komína  "K/22</t>
  </si>
  <si>
    <t>1889481189</t>
  </si>
  <si>
    <t>"K/22 - výkres a popis klampiar. výrobkov</t>
  </si>
  <si>
    <t>4  "Oplech.betón. čiapky  4x612/942mm (spolu3,5m2) s troma pomoc. kotviacimi príponami z pásoviny 2 x 50/3/880 mm ukotvené 2 nerez.skrut. M6 s hmoždin</t>
  </si>
  <si>
    <t>58</t>
  </si>
  <si>
    <t>764364524.R02</t>
  </si>
  <si>
    <t>2085753137</t>
  </si>
  <si>
    <t>2  "Oplech. betón. čiapky komína 2x612/1592mm (spolu3,3m2) s troma pomoc. kotv. príponami z pásoviny 2 x 50/3/880 mm ukotvené 2 nerez.skrut. M6 s hmož</t>
  </si>
  <si>
    <t>59</t>
  </si>
  <si>
    <t>764392650.R01</t>
  </si>
  <si>
    <t>Úžľabie z predzvetraného titánzinkového TiZn plechu R.Š 0,6 m, so zvislou zarážkou v strede, vrátane kotviacich prvkov "K/12</t>
  </si>
  <si>
    <t>-1457547222</t>
  </si>
  <si>
    <t>31,50  "K/12 - R.Š 0,6 m, so zvislou zarážkou v strede, vrátane kotviacich prvkov</t>
  </si>
  <si>
    <t>60</t>
  </si>
  <si>
    <t>764392690.R01</t>
  </si>
  <si>
    <t>Úžľabie z predzvetraného titánzinkového TiZn plechu,  R.Š 1,2 m, so zvislou zarážkou v strede, vrátane kotviacich prvkov "K/12A</t>
  </si>
  <si>
    <t>-1233507295</t>
  </si>
  <si>
    <t>6  "K/12A</t>
  </si>
  <si>
    <t>61</t>
  </si>
  <si>
    <t>764395700.R01</t>
  </si>
  <si>
    <t>Oplechovanie prechodu medzi krytinami z predzvetraného titánzinkového TiZn plechu   "K/23</t>
  </si>
  <si>
    <t>-1089838505</t>
  </si>
  <si>
    <t>" Oplechovanie prechodu medzi krytinami</t>
  </si>
  <si>
    <t>"Oplechovanie prechodu medzi dvoma sklonmi keramickej krytiny v R.Š. 450 mm ako poistný plech.</t>
  </si>
  <si>
    <t>27   "K/23</t>
  </si>
  <si>
    <t>764414551.R</t>
  </si>
  <si>
    <t>Oplechovanie parapetov z predzvetraného titánzinkového TiZn plechu, vrátane rohov, celoplošným lepením r.š. 300 mm "K/26</t>
  </si>
  <si>
    <t>-481524034</t>
  </si>
  <si>
    <t>27   "K/26</t>
  </si>
  <si>
    <t>63</t>
  </si>
  <si>
    <t>764434502.R01</t>
  </si>
  <si>
    <t>Oplechovanie z predzvetraného titánzinkového TiZn plechu - lemovka  styk  steny a strechy – šikmá v R.Š. 330 mm + krycí plech pod omietku "K/6</t>
  </si>
  <si>
    <t>894002230</t>
  </si>
  <si>
    <t xml:space="preserve">92,80  "K/6 lemovka  styk  steny a strechy – šikmá v R.Š. 330 mm + krycí plech pod omietku </t>
  </si>
  <si>
    <t>764434502.R02</t>
  </si>
  <si>
    <t>Oplechovanie z predzvetraného titánzinkového TiZn plechu - Vodorovná lemovka,  styk  steny a strechy v R.Š. 330 mm, + krycí plech pod omietku "K/6A</t>
  </si>
  <si>
    <t>-1720935977</t>
  </si>
  <si>
    <t>16,00  "K/6A Vodorovná lemovka,  styk  steny a strechy v R.Š. 330 mm, + krycí plech pod omietku</t>
  </si>
  <si>
    <t>65</t>
  </si>
  <si>
    <t>764434504.R01</t>
  </si>
  <si>
    <t>Oplechovanie muriva a atík z predzvetraného titánzinkového TiZn plechu r.š. 500 mm s napojením na lemovku, "K/20</t>
  </si>
  <si>
    <t>-242742376</t>
  </si>
  <si>
    <t>7,50  "oplechovanie ukončenia atikového múru – šikmá v R.Š. 500 mm, s napojením na lemovku K/6 zo strany strechy.</t>
  </si>
  <si>
    <t>66</t>
  </si>
  <si>
    <t>764454023.R03</t>
  </si>
  <si>
    <t>Montáž dvojitých kolien z titánzinkového TiZn plechu, pre zvodové rúry s priamym potrubím priemeru 100 mm v celkovej dĺžke 5,4 m  "K/8</t>
  </si>
  <si>
    <t>-775780678</t>
  </si>
  <si>
    <t>9  "K/8 - odpadové dvojité  koleno ø 100 mm,  v R.Š. 350 mm</t>
  </si>
  <si>
    <t>67</t>
  </si>
  <si>
    <t>553440056910P</t>
  </si>
  <si>
    <t xml:space="preserve">Odpadové dvojité  koleno ø 100 mm,  v R.Š. 350 mm -  mat.Plech titan zinok –predzvetralý, sivý  </t>
  </si>
  <si>
    <t>259332767</t>
  </si>
  <si>
    <t xml:space="preserve">9      "K/8  - odpadové dvojité  koleno o 100 mm,  v R.Š. 350 mm, s priamym potrubím o 100 mm v celkovej dĺžke 5,4m  </t>
  </si>
  <si>
    <t>68</t>
  </si>
  <si>
    <t>764454023.R02</t>
  </si>
  <si>
    <t>Montáž kolien z titánzinkového TiZn plechu, pre zvodové rúry "K/3A</t>
  </si>
  <si>
    <t>-1114273199</t>
  </si>
  <si>
    <t>9 "K/3A  - Výtokové koleno o 100 mm</t>
  </si>
  <si>
    <t>69</t>
  </si>
  <si>
    <t>553440056900P</t>
  </si>
  <si>
    <t xml:space="preserve">Výtokové koleno ø 100 mm mat.Plech titan zinok –predzvetralý, sivý  </t>
  </si>
  <si>
    <t>-1137716381</t>
  </si>
  <si>
    <t>764454023.R04</t>
  </si>
  <si>
    <t>Montáž dvojitých kolien z titánzinkového TiZn plechu, pre zvodové rúry s priamym potrubím priemeru 125 mm v celkovej dĺžke 4,50 m  "K/13</t>
  </si>
  <si>
    <t>-518431781</t>
  </si>
  <si>
    <t>12  "K/13 - odpadové dvojité  koleno o 125 mm,  v R.Š. 400 mm</t>
  </si>
  <si>
    <t>71</t>
  </si>
  <si>
    <t>553440056920P</t>
  </si>
  <si>
    <t xml:space="preserve">Odpadové dvojité  koleno ø 125 mm,  v R.Š. 400 mm s priamym potrubím ø 125 mm  -  mat.Plech titan zinok –predzvetralý, sivý  </t>
  </si>
  <si>
    <t>-1196443598</t>
  </si>
  <si>
    <t xml:space="preserve">12      "K/13  - odpadové dvojité  koleno pr. 125 mm,  v R.Š. 400  mm, s priamym potrubím pr.125 mm v celkovej dĺžke 4,5 m  </t>
  </si>
  <si>
    <t>764454124.R</t>
  </si>
  <si>
    <t>Zvodové rúry z titánzinkového TiZn plechu, kruhové priemer 125 mm (zvislý zvod ø 125 mm + prislúchajúce úchytky á =1,5m,  v R.Š. 400 mm) "K/2</t>
  </si>
  <si>
    <t>110</t>
  </si>
  <si>
    <t>36      "K/2  - cena vrátane uchyt, spoj. a kotv. prvkov</t>
  </si>
  <si>
    <t>73</t>
  </si>
  <si>
    <t>764454123.R</t>
  </si>
  <si>
    <t>Zvodové rúry z titánzinkového TiZn plechu, kruhové priemer 100 mm (zvislý zvod ø 100 mm + prislúchajúce úchytky á =1,5m,  v R.Š. 350 mm), "K/3</t>
  </si>
  <si>
    <t>1516604376</t>
  </si>
  <si>
    <t>15,50    "K/3  - cena vrátane uchyt, spoj. a kotv. prvkov</t>
  </si>
  <si>
    <t>74</t>
  </si>
  <si>
    <t>764453842.S</t>
  </si>
  <si>
    <t>Demontáž odpadového kolena horného dvojitého 75 mm 100 mm,  -0,00210t</t>
  </si>
  <si>
    <t>-1748532422</t>
  </si>
  <si>
    <t>9  "B/3</t>
  </si>
  <si>
    <t>75</t>
  </si>
  <si>
    <t>764453844.S</t>
  </si>
  <si>
    <t>Demontáž odpadového kolena horného dvojitého 120, 150 mm,  -0,00290t</t>
  </si>
  <si>
    <t>911563069</t>
  </si>
  <si>
    <t>4+5</t>
  </si>
  <si>
    <t>76</t>
  </si>
  <si>
    <t>764454801.S</t>
  </si>
  <si>
    <t>Demontáž odpadových rúr kruhových, s priemerom 75 a 100 mm,  -0,00226t</t>
  </si>
  <si>
    <t>-1093006558</t>
  </si>
  <si>
    <t>15,5  "vikiere</t>
  </si>
  <si>
    <t>77</t>
  </si>
  <si>
    <t>764454803.R</t>
  </si>
  <si>
    <t>Demontáž odpadových rúr kruhových, s priemerom 125 mm,  -0,00356t</t>
  </si>
  <si>
    <t>-1279860669</t>
  </si>
  <si>
    <t>36  "B/5</t>
  </si>
  <si>
    <t>765</t>
  </si>
  <si>
    <t>Konštrukcie - krytiny tvrdé</t>
  </si>
  <si>
    <t>78</t>
  </si>
  <si>
    <t>765310245.R1</t>
  </si>
  <si>
    <t>Hrebeň z hrebenáčov pre krytinu s použitím vetracieho pásu, sklon od 35° do 60°</t>
  </si>
  <si>
    <t>-306494290</t>
  </si>
  <si>
    <t>79</t>
  </si>
  <si>
    <t>765310459.R01</t>
  </si>
  <si>
    <t>Keramický systém odvetrania kanalizácie, digestora, ventilátora."K/28</t>
  </si>
  <si>
    <t>-1836312604</t>
  </si>
  <si>
    <t>"Keramický komplet obsahuje: prestupovú škridlu, odvetrávaciu rúru, flex-hadicu s adaptérom O150, 125, 100 mm, tesniacu manžetu 500x500 mm, lepidlo</t>
  </si>
  <si>
    <t>1 "ozn. K/28</t>
  </si>
  <si>
    <t>80</t>
  </si>
  <si>
    <t>765312605</t>
  </si>
  <si>
    <t>Keramická krytina drážková hladká, zložitých striech, sklon od 35° do 60°</t>
  </si>
  <si>
    <t>1607382573</t>
  </si>
  <si>
    <t>"Krytina musí zodpovedať už jestv. použitej na západnej streche kláštora</t>
  </si>
  <si>
    <t>13,20    "ST/2   nová keramická krytina drážková bobrovka – prírodná, vrátane doplnkov</t>
  </si>
  <si>
    <t>562,00    "ST/2  nová keramická krytina drážková bobrovka – prírodná, vrátane doplnkov</t>
  </si>
  <si>
    <t xml:space="preserve">Súčet </t>
  </si>
  <si>
    <t>81</t>
  </si>
  <si>
    <t>765314511.S</t>
  </si>
  <si>
    <t>Odkvap pod krytinu keramickú, odkvapový plech hliník</t>
  </si>
  <si>
    <t>107468187</t>
  </si>
  <si>
    <t>27            "detail 2 strešnej krytiny</t>
  </si>
  <si>
    <t>66            "detail 1 strešnej krytiny</t>
  </si>
  <si>
    <t>765315381</t>
  </si>
  <si>
    <t>Strešné okno TONDACH Finestra 450 x 550 mm, pre nevykurované priestory "K/27</t>
  </si>
  <si>
    <t>-288361884</t>
  </si>
  <si>
    <t>3   "ozn. K/27</t>
  </si>
  <si>
    <t>83</t>
  </si>
  <si>
    <t>765318867.S</t>
  </si>
  <si>
    <t>Demontáž hrebeňa a nárožia z keramickej krytiny pálenej uloženej na sucho, do sutiny, sklon strechy nad 45°, -0,02t</t>
  </si>
  <si>
    <t>921604742</t>
  </si>
  <si>
    <t>48  "B/2</t>
  </si>
  <si>
    <t>765311820.S</t>
  </si>
  <si>
    <t>Demontáž keramickej krytiny pálenej uloženej na sucho nad 30 ks/m2, do sutiny, sklon strechy nad 45°, -0,08t</t>
  </si>
  <si>
    <t>-837219463</t>
  </si>
  <si>
    <t>85</t>
  </si>
  <si>
    <t>765363042.S</t>
  </si>
  <si>
    <t>Ochranný pás proti vtákom šírky 10 cm</t>
  </si>
  <si>
    <t>-139796205</t>
  </si>
  <si>
    <t>86</t>
  </si>
  <si>
    <t>765901081</t>
  </si>
  <si>
    <t>Montáž strešnej fólie, na plné debnenie</t>
  </si>
  <si>
    <t>124</t>
  </si>
  <si>
    <t>86,31  "vikiere</t>
  </si>
  <si>
    <t>87</t>
  </si>
  <si>
    <t>283230005700</t>
  </si>
  <si>
    <t>Poistná hydroizolačná PE fólia DELTA-MAXX PLUS, šxl 1,5x50 m, energeticky úsporná membrána, s vodotesným a paropriepustným polyuretánovým povrstvením a integrovaným samolepiacim okrajom, DORKEN</t>
  </si>
  <si>
    <t>132</t>
  </si>
  <si>
    <t>86,31*1,20   "prepočítané koeficientom pre stratné</t>
  </si>
  <si>
    <t>88</t>
  </si>
  <si>
    <t>713161670.S</t>
  </si>
  <si>
    <t>Napojenie fólie utesňovacím pásom na ohraničujúce konštrukcie</t>
  </si>
  <si>
    <t>128</t>
  </si>
  <si>
    <t>89</t>
  </si>
  <si>
    <t>765901083.S</t>
  </si>
  <si>
    <t>Montáž strešnej fólie nad 35°, na krokvy</t>
  </si>
  <si>
    <t>1395578881</t>
  </si>
  <si>
    <t>562+13,20 "skladba ST/2</t>
  </si>
  <si>
    <t>90</t>
  </si>
  <si>
    <t>283280000400.S</t>
  </si>
  <si>
    <t>Kontaktná paropriepustná fólia pod strešnú krytinu, plošná hmotnosť 140 g/m2</t>
  </si>
  <si>
    <t>126</t>
  </si>
  <si>
    <t>575,20*1,20 "Prepočítané koeficientom množstva</t>
  </si>
  <si>
    <t>91</t>
  </si>
  <si>
    <t>998765203.S</t>
  </si>
  <si>
    <t>Presun hmôt pre tvrdé krytiny v objektoch výšky nad 12 do 24 m</t>
  </si>
  <si>
    <t>136</t>
  </si>
  <si>
    <t>766</t>
  </si>
  <si>
    <t>Konštrukcie stolárske</t>
  </si>
  <si>
    <t>92</t>
  </si>
  <si>
    <t>766421821.R</t>
  </si>
  <si>
    <t>Demontáž obloženia ostenia strešných okien z tetranského profilu  -0,01000t</t>
  </si>
  <si>
    <t>-666266109</t>
  </si>
  <si>
    <t>5,12   "B/1</t>
  </si>
  <si>
    <t>769</t>
  </si>
  <si>
    <t>Montáže vzduchotechnických zariadení</t>
  </si>
  <si>
    <t>93</t>
  </si>
  <si>
    <t>769021001.R</t>
  </si>
  <si>
    <t>Montáž a dodávka VZT potrubia DN 125 mm s odvetr. mriežkou so sieťkou proti hmyzu</t>
  </si>
  <si>
    <t>166349908</t>
  </si>
  <si>
    <t>"položka obsahuje potrubie DN 125 mm včetne ohybov a   odvetr. mriežku so sieťkou proti hmyzu</t>
  </si>
  <si>
    <t>783</t>
  </si>
  <si>
    <t>Dokončovacie práce - nátery</t>
  </si>
  <si>
    <t>94</t>
  </si>
  <si>
    <t>783782431.P</t>
  </si>
  <si>
    <t>Nátery tesárskych konštrukcií preventívna impregnácia proti drevokaznému hmyzu a hubám</t>
  </si>
  <si>
    <t>-1152733310</t>
  </si>
  <si>
    <t>"Dosky impregnované proti hnilobe a drevokaznému hmyzu</t>
  </si>
  <si>
    <t>(86,31+36,30)*2*1,2   "debnenie</t>
  </si>
  <si>
    <t>(12,50+67)*0,60  *1,2      "krokvy doplnenie, výmena</t>
  </si>
  <si>
    <t>Práce a dodávky M</t>
  </si>
  <si>
    <t>21-M</t>
  </si>
  <si>
    <t>Elektromontáže</t>
  </si>
  <si>
    <t>95</t>
  </si>
  <si>
    <t>210964800R</t>
  </si>
  <si>
    <t>Demontáž a montáž bleskozvodu</t>
  </si>
  <si>
    <t>sub</t>
  </si>
  <si>
    <t>-730422693</t>
  </si>
  <si>
    <t>VRN</t>
  </si>
  <si>
    <t>Investičné náklady neobsiahnuté v cenách</t>
  </si>
  <si>
    <t>96</t>
  </si>
  <si>
    <t>000600021.S</t>
  </si>
  <si>
    <t>Zariadenie staveniska - prevádzkové oplotenie staveniska, zabezpečenie, sociálne zariadenie, prípojky energií a i.</t>
  </si>
  <si>
    <t>eur</t>
  </si>
  <si>
    <t>1024</t>
  </si>
  <si>
    <t>88859635</t>
  </si>
  <si>
    <t>Stavebné úpravy 2. a 3. nadzemného podlažia, strechy, vstupné nádvorie objektu Kláštor Minoritov, 1. etapa obnovy strechy</t>
  </si>
  <si>
    <t>Rímskokatolícka cirkev Biskupstvo Spišské Podhradie,  Spišská Kapitula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</si>
</sst>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family val="2"/>
      <charset val="238"/>
    </font>
    <font>
      <b/>
      <sz val="1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E20" sqref="E2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195" t="s">
        <v>5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ht="12" customHeight="1">
      <c r="B5" s="19"/>
      <c r="D5" s="22" t="s">
        <v>11</v>
      </c>
      <c r="K5" s="177" t="s">
        <v>12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R5" s="19"/>
      <c r="BS5" s="16" t="s">
        <v>6</v>
      </c>
    </row>
    <row r="6" spans="1:74" ht="36.950000000000003" customHeight="1">
      <c r="B6" s="19"/>
      <c r="D6" s="24" t="s">
        <v>13</v>
      </c>
      <c r="K6" s="179" t="s">
        <v>617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R6" s="19"/>
      <c r="BS6" s="16" t="s">
        <v>6</v>
      </c>
    </row>
    <row r="7" spans="1:74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ht="12" customHeight="1">
      <c r="B8" s="19"/>
      <c r="D8" s="25" t="s">
        <v>16</v>
      </c>
      <c r="K8" s="23" t="s">
        <v>17</v>
      </c>
      <c r="AK8" s="25" t="s">
        <v>18</v>
      </c>
      <c r="AN8" s="23"/>
      <c r="AR8" s="19"/>
      <c r="BS8" s="16" t="s">
        <v>6</v>
      </c>
    </row>
    <row r="9" spans="1:74" ht="14.45" customHeight="1">
      <c r="B9" s="19"/>
      <c r="AR9" s="19"/>
      <c r="BS9" s="16" t="s">
        <v>6</v>
      </c>
    </row>
    <row r="10" spans="1:74" ht="12" customHeight="1">
      <c r="B10" s="19"/>
      <c r="D10" s="25" t="s">
        <v>19</v>
      </c>
      <c r="AK10" s="25" t="s">
        <v>20</v>
      </c>
      <c r="AN10" s="23" t="s">
        <v>1</v>
      </c>
      <c r="AR10" s="19"/>
      <c r="BS10" s="16" t="s">
        <v>6</v>
      </c>
    </row>
    <row r="11" spans="1:74" ht="18.399999999999999" customHeight="1">
      <c r="B11" s="19"/>
      <c r="E11" s="176" t="s">
        <v>618</v>
      </c>
      <c r="AK11" s="25" t="s">
        <v>21</v>
      </c>
      <c r="AN11" s="23" t="s">
        <v>1</v>
      </c>
      <c r="AR11" s="19"/>
      <c r="BS11" s="16" t="s">
        <v>6</v>
      </c>
    </row>
    <row r="12" spans="1:74" ht="6.95" customHeight="1">
      <c r="B12" s="19"/>
      <c r="AR12" s="19"/>
      <c r="BS12" s="16" t="s">
        <v>6</v>
      </c>
    </row>
    <row r="13" spans="1:74" ht="12" customHeight="1">
      <c r="B13" s="19"/>
      <c r="D13" s="25" t="s">
        <v>22</v>
      </c>
      <c r="AK13" s="25" t="s">
        <v>20</v>
      </c>
      <c r="AN13" s="23" t="s">
        <v>1</v>
      </c>
      <c r="AR13" s="19"/>
      <c r="BS13" s="16" t="s">
        <v>6</v>
      </c>
    </row>
    <row r="14" spans="1:74" ht="12.75">
      <c r="B14" s="19"/>
      <c r="E14" s="176"/>
      <c r="AK14" s="25" t="s">
        <v>21</v>
      </c>
      <c r="AN14" s="23" t="s">
        <v>1</v>
      </c>
      <c r="AR14" s="19"/>
      <c r="BS14" s="16" t="s">
        <v>6</v>
      </c>
    </row>
    <row r="15" spans="1:74" ht="6.95" customHeight="1">
      <c r="B15" s="19"/>
      <c r="AR15" s="19"/>
      <c r="BS15" s="16" t="s">
        <v>3</v>
      </c>
    </row>
    <row r="16" spans="1:74" ht="12" customHeight="1">
      <c r="B16" s="19"/>
      <c r="D16" s="25" t="s">
        <v>24</v>
      </c>
      <c r="AK16" s="25" t="s">
        <v>20</v>
      </c>
      <c r="AN16" s="23" t="s">
        <v>1</v>
      </c>
      <c r="AR16" s="19"/>
      <c r="BS16" s="16" t="s">
        <v>3</v>
      </c>
    </row>
    <row r="17" spans="2:71" ht="18.399999999999999" customHeight="1">
      <c r="B17" s="19"/>
      <c r="E17" s="23" t="s">
        <v>25</v>
      </c>
      <c r="AK17" s="25" t="s">
        <v>21</v>
      </c>
      <c r="AN17" s="23" t="s">
        <v>1</v>
      </c>
      <c r="AR17" s="19"/>
      <c r="BS17" s="16" t="s">
        <v>26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5" t="s">
        <v>27</v>
      </c>
      <c r="AK19" s="25" t="s">
        <v>20</v>
      </c>
      <c r="AN19" s="23" t="s">
        <v>1</v>
      </c>
      <c r="AR19" s="19"/>
      <c r="BS19" s="16" t="s">
        <v>6</v>
      </c>
    </row>
    <row r="20" spans="2:71" ht="18.399999999999999" customHeight="1">
      <c r="B20" s="19"/>
      <c r="E20" s="23"/>
      <c r="AK20" s="25" t="s">
        <v>21</v>
      </c>
      <c r="AN20" s="23" t="s">
        <v>1</v>
      </c>
      <c r="AR20" s="19"/>
      <c r="BS20" s="16" t="s">
        <v>26</v>
      </c>
    </row>
    <row r="21" spans="2:71" ht="6.95" customHeight="1">
      <c r="B21" s="19"/>
      <c r="AR21" s="19"/>
    </row>
    <row r="22" spans="2:71" ht="12" customHeight="1">
      <c r="B22" s="19"/>
      <c r="D22" s="25" t="s">
        <v>28</v>
      </c>
      <c r="AR22" s="19"/>
    </row>
    <row r="23" spans="2:71" ht="16.5" customHeight="1">
      <c r="B23" s="19"/>
      <c r="E23" s="180" t="s">
        <v>1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R23" s="19"/>
    </row>
    <row r="24" spans="2:71" ht="6.95" customHeight="1">
      <c r="B24" s="19"/>
      <c r="AR24" s="19"/>
    </row>
    <row r="25" spans="2:7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71" s="1" customFormat="1" ht="25.9" customHeight="1">
      <c r="B26" s="28"/>
      <c r="D26" s="29" t="s">
        <v>29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1">
        <f>ROUND(AG94,2)</f>
        <v>0</v>
      </c>
      <c r="AL26" s="182"/>
      <c r="AM26" s="182"/>
      <c r="AN26" s="182"/>
      <c r="AO26" s="182"/>
      <c r="AR26" s="28"/>
    </row>
    <row r="27" spans="2:71" s="1" customFormat="1" ht="6.95" customHeight="1">
      <c r="B27" s="28"/>
      <c r="AR27" s="28"/>
    </row>
    <row r="28" spans="2:71" s="1" customFormat="1" ht="12.75">
      <c r="B28" s="28"/>
      <c r="L28" s="183" t="s">
        <v>30</v>
      </c>
      <c r="M28" s="183"/>
      <c r="N28" s="183"/>
      <c r="O28" s="183"/>
      <c r="P28" s="183"/>
      <c r="W28" s="183" t="s">
        <v>31</v>
      </c>
      <c r="X28" s="183"/>
      <c r="Y28" s="183"/>
      <c r="Z28" s="183"/>
      <c r="AA28" s="183"/>
      <c r="AB28" s="183"/>
      <c r="AC28" s="183"/>
      <c r="AD28" s="183"/>
      <c r="AE28" s="183"/>
      <c r="AK28" s="183" t="s">
        <v>32</v>
      </c>
      <c r="AL28" s="183"/>
      <c r="AM28" s="183"/>
      <c r="AN28" s="183"/>
      <c r="AO28" s="183"/>
      <c r="AR28" s="28"/>
    </row>
    <row r="29" spans="2:71" s="2" customFormat="1" ht="14.45" customHeight="1">
      <c r="B29" s="32"/>
      <c r="D29" s="25" t="s">
        <v>33</v>
      </c>
      <c r="F29" s="33" t="s">
        <v>34</v>
      </c>
      <c r="L29" s="186">
        <v>0.2</v>
      </c>
      <c r="M29" s="185"/>
      <c r="N29" s="185"/>
      <c r="O29" s="185"/>
      <c r="P29" s="185"/>
      <c r="Q29" s="34"/>
      <c r="R29" s="34"/>
      <c r="S29" s="34"/>
      <c r="T29" s="34"/>
      <c r="U29" s="34"/>
      <c r="V29" s="34"/>
      <c r="W29" s="184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F29" s="34"/>
      <c r="AG29" s="34"/>
      <c r="AH29" s="34"/>
      <c r="AI29" s="34"/>
      <c r="AJ29" s="34"/>
      <c r="AK29" s="184">
        <f>ROUND(AV94, 2)</f>
        <v>0</v>
      </c>
      <c r="AL29" s="185"/>
      <c r="AM29" s="185"/>
      <c r="AN29" s="185"/>
      <c r="AO29" s="185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</row>
    <row r="30" spans="2:71" s="2" customFormat="1" ht="14.45" customHeight="1">
      <c r="B30" s="32"/>
      <c r="F30" s="33" t="s">
        <v>35</v>
      </c>
      <c r="L30" s="189">
        <v>0.2</v>
      </c>
      <c r="M30" s="188"/>
      <c r="N30" s="188"/>
      <c r="O30" s="188"/>
      <c r="P30" s="188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 2)</f>
        <v>0</v>
      </c>
      <c r="AL30" s="188"/>
      <c r="AM30" s="188"/>
      <c r="AN30" s="188"/>
      <c r="AO30" s="188"/>
      <c r="AR30" s="32"/>
    </row>
    <row r="31" spans="2:71" s="2" customFormat="1" ht="14.45" hidden="1" customHeight="1">
      <c r="B31" s="32"/>
      <c r="F31" s="25" t="s">
        <v>36</v>
      </c>
      <c r="L31" s="189">
        <v>0.2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2"/>
    </row>
    <row r="32" spans="2:71" s="2" customFormat="1" ht="14.45" hidden="1" customHeight="1">
      <c r="B32" s="32"/>
      <c r="F32" s="25" t="s">
        <v>37</v>
      </c>
      <c r="L32" s="189">
        <v>0.2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2"/>
    </row>
    <row r="33" spans="2:52" s="2" customFormat="1" ht="14.45" hidden="1" customHeight="1">
      <c r="B33" s="32"/>
      <c r="F33" s="33" t="s">
        <v>38</v>
      </c>
      <c r="L33" s="186">
        <v>0</v>
      </c>
      <c r="M33" s="185"/>
      <c r="N33" s="185"/>
      <c r="O33" s="185"/>
      <c r="P33" s="185"/>
      <c r="Q33" s="34"/>
      <c r="R33" s="34"/>
      <c r="S33" s="34"/>
      <c r="T33" s="34"/>
      <c r="U33" s="34"/>
      <c r="V33" s="34"/>
      <c r="W33" s="184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F33" s="34"/>
      <c r="AG33" s="34"/>
      <c r="AH33" s="34"/>
      <c r="AI33" s="34"/>
      <c r="AJ33" s="34"/>
      <c r="AK33" s="184">
        <v>0</v>
      </c>
      <c r="AL33" s="185"/>
      <c r="AM33" s="185"/>
      <c r="AN33" s="185"/>
      <c r="AO33" s="185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</row>
    <row r="34" spans="2:52" s="1" customFormat="1" ht="6.95" customHeight="1">
      <c r="B34" s="28"/>
      <c r="AR34" s="28"/>
    </row>
    <row r="35" spans="2:52" s="1" customFormat="1" ht="25.9" customHeight="1">
      <c r="B35" s="28"/>
      <c r="C35" s="36"/>
      <c r="D35" s="37" t="s">
        <v>39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40</v>
      </c>
      <c r="U35" s="38"/>
      <c r="V35" s="38"/>
      <c r="W35" s="38"/>
      <c r="X35" s="210" t="s">
        <v>41</v>
      </c>
      <c r="Y35" s="211"/>
      <c r="Z35" s="211"/>
      <c r="AA35" s="211"/>
      <c r="AB35" s="211"/>
      <c r="AC35" s="38"/>
      <c r="AD35" s="38"/>
      <c r="AE35" s="38"/>
      <c r="AF35" s="38"/>
      <c r="AG35" s="38"/>
      <c r="AH35" s="38"/>
      <c r="AI35" s="38"/>
      <c r="AJ35" s="38"/>
      <c r="AK35" s="212">
        <f>SUM(AK26:AK33)</f>
        <v>0</v>
      </c>
      <c r="AL35" s="211"/>
      <c r="AM35" s="211"/>
      <c r="AN35" s="211"/>
      <c r="AO35" s="213"/>
      <c r="AP35" s="36"/>
      <c r="AQ35" s="36"/>
      <c r="AR35" s="28"/>
    </row>
    <row r="36" spans="2:52" s="1" customFormat="1" ht="6.95" customHeight="1">
      <c r="B36" s="28"/>
      <c r="AR36" s="28"/>
    </row>
    <row r="37" spans="2:52" s="1" customFormat="1" ht="14.45" customHeight="1">
      <c r="B37" s="28"/>
      <c r="AR37" s="28"/>
    </row>
    <row r="38" spans="2:52" ht="14.45" customHeight="1">
      <c r="B38" s="19"/>
      <c r="AR38" s="19"/>
    </row>
    <row r="39" spans="2:52" ht="14.45" customHeight="1">
      <c r="B39" s="19"/>
      <c r="AR39" s="19"/>
    </row>
    <row r="40" spans="2:52" ht="14.45" customHeight="1">
      <c r="B40" s="19"/>
      <c r="AR40" s="19"/>
    </row>
    <row r="41" spans="2:52" ht="14.45" customHeight="1">
      <c r="B41" s="19"/>
      <c r="AR41" s="19"/>
    </row>
    <row r="42" spans="2:52" ht="14.45" customHeight="1">
      <c r="B42" s="19"/>
      <c r="AR42" s="19"/>
    </row>
    <row r="43" spans="2:52" ht="14.45" customHeight="1">
      <c r="B43" s="19"/>
      <c r="AR43" s="19"/>
    </row>
    <row r="44" spans="2:52" ht="14.45" customHeight="1">
      <c r="B44" s="19"/>
      <c r="AR44" s="19"/>
    </row>
    <row r="45" spans="2:52" ht="14.45" customHeight="1">
      <c r="B45" s="19"/>
      <c r="AR45" s="19"/>
    </row>
    <row r="46" spans="2:52" ht="14.45" customHeight="1">
      <c r="B46" s="19"/>
      <c r="AR46" s="19"/>
    </row>
    <row r="47" spans="2:52" ht="14.45" customHeight="1">
      <c r="B47" s="19"/>
      <c r="AR47" s="19"/>
    </row>
    <row r="48" spans="2:52" ht="14.45" customHeight="1">
      <c r="B48" s="19"/>
      <c r="AR48" s="19"/>
    </row>
    <row r="49" spans="2:44" s="1" customFormat="1" ht="14.45" customHeight="1">
      <c r="B49" s="28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28"/>
      <c r="D60" s="42" t="s">
        <v>44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45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44</v>
      </c>
      <c r="AI60" s="30"/>
      <c r="AJ60" s="30"/>
      <c r="AK60" s="30"/>
      <c r="AL60" s="30"/>
      <c r="AM60" s="42" t="s">
        <v>45</v>
      </c>
      <c r="AN60" s="30"/>
      <c r="AO60" s="30"/>
      <c r="AR60" s="28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28"/>
      <c r="D64" s="40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47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28"/>
      <c r="D75" s="42" t="s">
        <v>44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45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44</v>
      </c>
      <c r="AI75" s="30"/>
      <c r="AJ75" s="30"/>
      <c r="AK75" s="30"/>
      <c r="AL75" s="30"/>
      <c r="AM75" s="42" t="s">
        <v>45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5" customHeight="1">
      <c r="B82" s="28"/>
      <c r="C82" s="20" t="s">
        <v>48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7"/>
      <c r="C84" s="25" t="s">
        <v>11</v>
      </c>
      <c r="L84" s="3" t="str">
        <f>K5</f>
        <v>221104</v>
      </c>
      <c r="AR84" s="47"/>
    </row>
    <row r="85" spans="1:91" s="4" customFormat="1" ht="36.950000000000003" customHeight="1">
      <c r="B85" s="48"/>
      <c r="C85" s="49" t="s">
        <v>13</v>
      </c>
      <c r="L85" s="201" t="str">
        <f>K6</f>
        <v>Stavebné úpravy 2. a 3. nadzemného podlažia, strechy, vstupné nádvorie objektu Kláštor Minoritov, 1. etapa obnovy strechy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R85" s="48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5" t="s">
        <v>16</v>
      </c>
      <c r="L87" s="50" t="str">
        <f>IF(K8="","",K8)</f>
        <v>Kláštorská 38 v Levoči</v>
      </c>
      <c r="AI87" s="25" t="s">
        <v>18</v>
      </c>
      <c r="AM87" s="203" t="str">
        <f>IF(AN8= "","",AN8)</f>
        <v/>
      </c>
      <c r="AN87" s="203"/>
      <c r="AR87" s="28"/>
    </row>
    <row r="88" spans="1:91" s="1" customFormat="1" ht="6.95" customHeight="1">
      <c r="B88" s="28"/>
      <c r="AR88" s="28"/>
    </row>
    <row r="89" spans="1:91" s="1" customFormat="1" ht="25.7" customHeight="1">
      <c r="B89" s="28"/>
      <c r="C89" s="25" t="s">
        <v>19</v>
      </c>
      <c r="L89" s="3" t="str">
        <f>IF(E11= "","",E11)</f>
        <v>Rímskokatolícka cirkev Biskupstvo Spišské Podhradie,  Spišská Kapitula 9</v>
      </c>
      <c r="AI89" s="25" t="s">
        <v>24</v>
      </c>
      <c r="AM89" s="204" t="str">
        <f>IF(E17="","",E17)</f>
        <v>ING. ARCH. MAGDALÉNA JANOVSKÁ</v>
      </c>
      <c r="AN89" s="205"/>
      <c r="AO89" s="205"/>
      <c r="AP89" s="205"/>
      <c r="AR89" s="28"/>
      <c r="AS89" s="206" t="s">
        <v>49</v>
      </c>
      <c r="AT89" s="207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28"/>
      <c r="C90" s="25" t="s">
        <v>22</v>
      </c>
      <c r="L90" s="3" t="str">
        <f>IF(E14="","",E14)</f>
        <v/>
      </c>
      <c r="AI90" s="25" t="s">
        <v>27</v>
      </c>
      <c r="AM90" s="204" t="str">
        <f>IF(E20="","",E20)</f>
        <v/>
      </c>
      <c r="AN90" s="205"/>
      <c r="AO90" s="205"/>
      <c r="AP90" s="205"/>
      <c r="AR90" s="28"/>
      <c r="AS90" s="208"/>
      <c r="AT90" s="209"/>
      <c r="BD90" s="54"/>
    </row>
    <row r="91" spans="1:91" s="1" customFormat="1" ht="10.9" customHeight="1">
      <c r="B91" s="28"/>
      <c r="AR91" s="28"/>
      <c r="AS91" s="208"/>
      <c r="AT91" s="209"/>
      <c r="BD91" s="54"/>
    </row>
    <row r="92" spans="1:91" s="1" customFormat="1" ht="29.25" customHeight="1">
      <c r="B92" s="28"/>
      <c r="C92" s="196" t="s">
        <v>50</v>
      </c>
      <c r="D92" s="197"/>
      <c r="E92" s="197"/>
      <c r="F92" s="197"/>
      <c r="G92" s="197"/>
      <c r="H92" s="55"/>
      <c r="I92" s="198" t="s">
        <v>51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9" t="s">
        <v>52</v>
      </c>
      <c r="AH92" s="197"/>
      <c r="AI92" s="197"/>
      <c r="AJ92" s="197"/>
      <c r="AK92" s="197"/>
      <c r="AL92" s="197"/>
      <c r="AM92" s="197"/>
      <c r="AN92" s="198" t="s">
        <v>53</v>
      </c>
      <c r="AO92" s="197"/>
      <c r="AP92" s="200"/>
      <c r="AQ92" s="56" t="s">
        <v>54</v>
      </c>
      <c r="AR92" s="28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</row>
    <row r="93" spans="1:91" s="1" customFormat="1" ht="10.9" customHeight="1">
      <c r="B93" s="28"/>
      <c r="AR93" s="28"/>
      <c r="AS93" s="60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1"/>
      <c r="C94" s="62" t="s">
        <v>67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93">
        <f>ROUND(AG95,2)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2303.9712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68</v>
      </c>
      <c r="BT94" s="70" t="s">
        <v>69</v>
      </c>
      <c r="BU94" s="71" t="s">
        <v>70</v>
      </c>
      <c r="BV94" s="70" t="s">
        <v>71</v>
      </c>
      <c r="BW94" s="70" t="s">
        <v>4</v>
      </c>
      <c r="BX94" s="70" t="s">
        <v>72</v>
      </c>
      <c r="CL94" s="70" t="s">
        <v>1</v>
      </c>
    </row>
    <row r="95" spans="1:91" s="6" customFormat="1" ht="16.5" customHeight="1">
      <c r="A95" s="72" t="s">
        <v>73</v>
      </c>
      <c r="B95" s="73"/>
      <c r="C95" s="74"/>
      <c r="D95" s="192" t="s">
        <v>74</v>
      </c>
      <c r="E95" s="192"/>
      <c r="F95" s="192"/>
      <c r="G95" s="192"/>
      <c r="H95" s="192"/>
      <c r="I95" s="75"/>
      <c r="J95" s="192" t="s">
        <v>75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'SO 01 - Vlastný objekt kl...'!J30</f>
        <v>0</v>
      </c>
      <c r="AH95" s="191"/>
      <c r="AI95" s="191"/>
      <c r="AJ95" s="191"/>
      <c r="AK95" s="191"/>
      <c r="AL95" s="191"/>
      <c r="AM95" s="191"/>
      <c r="AN95" s="190">
        <f>SUM(AG95,AT95)</f>
        <v>0</v>
      </c>
      <c r="AO95" s="191"/>
      <c r="AP95" s="191"/>
      <c r="AQ95" s="76" t="s">
        <v>76</v>
      </c>
      <c r="AR95" s="73"/>
      <c r="AS95" s="77">
        <v>0</v>
      </c>
      <c r="AT95" s="78">
        <f>ROUND(SUM(AV95:AW95),2)</f>
        <v>0</v>
      </c>
      <c r="AU95" s="79">
        <f>'SO 01 - Vlastný objekt kl...'!P131</f>
        <v>2303.9712010000003</v>
      </c>
      <c r="AV95" s="78">
        <f>'SO 01 - Vlastný objekt kl...'!J33</f>
        <v>0</v>
      </c>
      <c r="AW95" s="78">
        <f>'SO 01 - Vlastný objekt kl...'!J34</f>
        <v>0</v>
      </c>
      <c r="AX95" s="78">
        <f>'SO 01 - Vlastný objekt kl...'!J35</f>
        <v>0</v>
      </c>
      <c r="AY95" s="78">
        <f>'SO 01 - Vlastný objekt kl...'!J36</f>
        <v>0</v>
      </c>
      <c r="AZ95" s="78">
        <f>'SO 01 - Vlastný objekt kl...'!F33</f>
        <v>0</v>
      </c>
      <c r="BA95" s="78">
        <f>'SO 01 - Vlastný objekt kl...'!F34</f>
        <v>0</v>
      </c>
      <c r="BB95" s="78">
        <f>'SO 01 - Vlastný objekt kl...'!F35</f>
        <v>0</v>
      </c>
      <c r="BC95" s="78">
        <f>'SO 01 - Vlastný objekt kl...'!F36</f>
        <v>0</v>
      </c>
      <c r="BD95" s="80">
        <f>'SO 01 - Vlastný objekt kl...'!F37</f>
        <v>0</v>
      </c>
      <c r="BT95" s="81" t="s">
        <v>77</v>
      </c>
      <c r="BV95" s="81" t="s">
        <v>71</v>
      </c>
      <c r="BW95" s="81" t="s">
        <v>78</v>
      </c>
      <c r="BX95" s="81" t="s">
        <v>4</v>
      </c>
      <c r="CL95" s="81" t="s">
        <v>1</v>
      </c>
      <c r="CM95" s="81" t="s">
        <v>69</v>
      </c>
    </row>
    <row r="96" spans="1:91" s="1" customFormat="1" ht="30" customHeight="1">
      <c r="B96" s="28"/>
      <c r="AR96" s="28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8"/>
    </row>
  </sheetData>
  <mergeCells count="40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SO 01 - Vlastný objekt kl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51"/>
  <sheetViews>
    <sheetView showGridLines="0" topLeftCell="A327" workbookViewId="0">
      <selection activeCell="I355" sqref="I355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5" t="s">
        <v>5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16" t="s">
        <v>78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69</v>
      </c>
    </row>
    <row r="4" spans="2:46" ht="24.95" customHeight="1">
      <c r="B4" s="19"/>
      <c r="D4" s="20" t="s">
        <v>79</v>
      </c>
      <c r="L4" s="19"/>
      <c r="M4" s="82" t="s">
        <v>9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5" t="s">
        <v>13</v>
      </c>
      <c r="L6" s="19"/>
    </row>
    <row r="7" spans="2:46" ht="26.25" customHeight="1">
      <c r="B7" s="19"/>
      <c r="E7" s="215" t="str">
        <f>'Rekapitulácia stavby'!K6</f>
        <v>Stavebné úpravy 2. a 3. nadzemného podlažia, strechy, vstupné nádvorie objektu Kláštor Minoritov, 1. etapa obnovy strechy</v>
      </c>
      <c r="F7" s="216"/>
      <c r="G7" s="216"/>
      <c r="H7" s="216"/>
      <c r="L7" s="19"/>
    </row>
    <row r="8" spans="2:46" s="1" customFormat="1" ht="12" customHeight="1">
      <c r="B8" s="28"/>
      <c r="D8" s="25" t="s">
        <v>80</v>
      </c>
      <c r="L8" s="28"/>
    </row>
    <row r="9" spans="2:46" s="1" customFormat="1" ht="16.5" customHeight="1">
      <c r="B9" s="28"/>
      <c r="E9" s="201" t="s">
        <v>81</v>
      </c>
      <c r="F9" s="214"/>
      <c r="G9" s="214"/>
      <c r="H9" s="214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5" t="s">
        <v>14</v>
      </c>
      <c r="F11" s="23" t="s">
        <v>1</v>
      </c>
      <c r="I11" s="25" t="s">
        <v>15</v>
      </c>
      <c r="J11" s="23" t="s">
        <v>1</v>
      </c>
      <c r="L11" s="28"/>
    </row>
    <row r="12" spans="2:46" s="1" customFormat="1" ht="12" customHeight="1">
      <c r="B12" s="28"/>
      <c r="D12" s="25" t="s">
        <v>16</v>
      </c>
      <c r="F12" s="23" t="s">
        <v>23</v>
      </c>
      <c r="I12" s="25" t="s">
        <v>18</v>
      </c>
      <c r="J12" s="51">
        <f>'Rekapitulácia stavby'!AN8</f>
        <v>0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5" t="s">
        <v>19</v>
      </c>
      <c r="I14" s="25" t="s">
        <v>20</v>
      </c>
      <c r="J14" s="23" t="str">
        <f>IF('Rekapitulácia stavby'!AN10="","",'Rekapitulácia stavby'!AN10)</f>
        <v/>
      </c>
      <c r="L14" s="28"/>
    </row>
    <row r="15" spans="2:46" s="1" customFormat="1" ht="18" customHeight="1">
      <c r="B15" s="28"/>
      <c r="E15" s="23" t="str">
        <f>IF('Rekapitulácia stavby'!E11="","",'Rekapitulácia stavby'!E11)</f>
        <v>Rímskokatolícka cirkev Biskupstvo Spišské Podhradie,  Spišská Kapitula 9</v>
      </c>
      <c r="I15" s="25" t="s">
        <v>21</v>
      </c>
      <c r="J15" s="23" t="str">
        <f>IF('Rekapitulácia stavby'!AN11="","",'Rekapitulácia stavby'!AN11)</f>
        <v/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5" t="s">
        <v>22</v>
      </c>
      <c r="I17" s="25" t="s">
        <v>20</v>
      </c>
      <c r="J17" s="23" t="str">
        <f>'Rekapitulácia stavby'!AN13</f>
        <v/>
      </c>
      <c r="L17" s="28"/>
    </row>
    <row r="18" spans="2:12" s="1" customFormat="1" ht="18" customHeight="1">
      <c r="B18" s="28"/>
      <c r="E18" s="177">
        <f>'Rekapitulácia stavby'!E14</f>
        <v>0</v>
      </c>
      <c r="F18" s="177"/>
      <c r="G18" s="177"/>
      <c r="H18" s="177"/>
      <c r="I18" s="25" t="s">
        <v>21</v>
      </c>
      <c r="J18" s="23" t="str">
        <f>'Rekapitulácia stavby'!AN14</f>
        <v/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24</v>
      </c>
      <c r="I20" s="25" t="s">
        <v>20</v>
      </c>
      <c r="J20" s="23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3" t="str">
        <f>IF('Rekapitulácia stavby'!E17="","",'Rekapitulácia stavby'!E17)</f>
        <v>ING. ARCH. MAGDALÉNA JANOVSKÁ</v>
      </c>
      <c r="I21" s="25" t="s">
        <v>21</v>
      </c>
      <c r="J21" s="23" t="str">
        <f>IF('Rekapitulácia stavby'!AN17="","",'Rekapitulácia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27</v>
      </c>
      <c r="I23" s="25" t="s">
        <v>20</v>
      </c>
      <c r="J23" s="23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3" t="str">
        <f>IF('Rekapitulácia stavby'!E20="","",'Rekapitulácia stavby'!E20)</f>
        <v/>
      </c>
      <c r="I24" s="25" t="s">
        <v>21</v>
      </c>
      <c r="J24" s="23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28</v>
      </c>
      <c r="L26" s="28"/>
    </row>
    <row r="27" spans="2:12" s="7" customFormat="1" ht="16.5" customHeight="1">
      <c r="B27" s="83"/>
      <c r="E27" s="180" t="s">
        <v>1</v>
      </c>
      <c r="F27" s="180"/>
      <c r="G27" s="180"/>
      <c r="H27" s="180"/>
      <c r="L27" s="83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4" t="s">
        <v>29</v>
      </c>
      <c r="J30" s="64">
        <f>ROUND(J131,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31</v>
      </c>
      <c r="I32" s="31" t="s">
        <v>30</v>
      </c>
      <c r="J32" s="31" t="s">
        <v>32</v>
      </c>
      <c r="L32" s="28"/>
    </row>
    <row r="33" spans="2:12" s="1" customFormat="1" ht="14.45" customHeight="1">
      <c r="B33" s="28"/>
      <c r="D33" s="85" t="s">
        <v>33</v>
      </c>
      <c r="E33" s="33" t="s">
        <v>34</v>
      </c>
      <c r="F33" s="86">
        <f>ROUND((SUM(BE131:BE350)),  2)</f>
        <v>0</v>
      </c>
      <c r="G33" s="87"/>
      <c r="H33" s="87"/>
      <c r="I33" s="88">
        <v>0.2</v>
      </c>
      <c r="J33" s="86">
        <f>ROUND(((SUM(BE131:BE350))*I33),  2)</f>
        <v>0</v>
      </c>
      <c r="L33" s="28"/>
    </row>
    <row r="34" spans="2:12" s="1" customFormat="1" ht="14.45" customHeight="1">
      <c r="B34" s="28"/>
      <c r="E34" s="33" t="s">
        <v>35</v>
      </c>
      <c r="F34" s="89">
        <f>ROUND((SUM(BF131:BF350)),  2)</f>
        <v>0</v>
      </c>
      <c r="I34" s="90">
        <v>0.2</v>
      </c>
      <c r="J34" s="89">
        <f>ROUND(((SUM(BF131:BF350))*I34),  2)</f>
        <v>0</v>
      </c>
      <c r="L34" s="28"/>
    </row>
    <row r="35" spans="2:12" s="1" customFormat="1" ht="14.45" hidden="1" customHeight="1">
      <c r="B35" s="28"/>
      <c r="E35" s="25" t="s">
        <v>36</v>
      </c>
      <c r="F35" s="89">
        <f>ROUND((SUM(BG131:BG350)),  2)</f>
        <v>0</v>
      </c>
      <c r="I35" s="90">
        <v>0.2</v>
      </c>
      <c r="J35" s="89">
        <f>0</f>
        <v>0</v>
      </c>
      <c r="L35" s="28"/>
    </row>
    <row r="36" spans="2:12" s="1" customFormat="1" ht="14.45" hidden="1" customHeight="1">
      <c r="B36" s="28"/>
      <c r="E36" s="25" t="s">
        <v>37</v>
      </c>
      <c r="F36" s="89">
        <f>ROUND((SUM(BH131:BH350)),  2)</f>
        <v>0</v>
      </c>
      <c r="I36" s="90">
        <v>0.2</v>
      </c>
      <c r="J36" s="89">
        <f>0</f>
        <v>0</v>
      </c>
      <c r="L36" s="28"/>
    </row>
    <row r="37" spans="2:12" s="1" customFormat="1" ht="14.45" hidden="1" customHeight="1">
      <c r="B37" s="28"/>
      <c r="E37" s="33" t="s">
        <v>38</v>
      </c>
      <c r="F37" s="86">
        <f>ROUND((SUM(BI131:BI350)),  2)</f>
        <v>0</v>
      </c>
      <c r="G37" s="87"/>
      <c r="H37" s="87"/>
      <c r="I37" s="88">
        <v>0</v>
      </c>
      <c r="J37" s="86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1"/>
      <c r="D39" s="92" t="s">
        <v>39</v>
      </c>
      <c r="E39" s="55"/>
      <c r="F39" s="55"/>
      <c r="G39" s="93" t="s">
        <v>40</v>
      </c>
      <c r="H39" s="94" t="s">
        <v>41</v>
      </c>
      <c r="I39" s="55"/>
      <c r="J39" s="95">
        <f>SUM(J30:J37)</f>
        <v>0</v>
      </c>
      <c r="K39" s="96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28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28"/>
      <c r="D61" s="42" t="s">
        <v>44</v>
      </c>
      <c r="E61" s="30"/>
      <c r="F61" s="97" t="s">
        <v>45</v>
      </c>
      <c r="G61" s="42" t="s">
        <v>44</v>
      </c>
      <c r="H61" s="30"/>
      <c r="I61" s="30"/>
      <c r="J61" s="98" t="s">
        <v>45</v>
      </c>
      <c r="K61" s="30"/>
      <c r="L61" s="28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28"/>
      <c r="D65" s="40" t="s">
        <v>46</v>
      </c>
      <c r="E65" s="41"/>
      <c r="F65" s="41"/>
      <c r="G65" s="40" t="s">
        <v>47</v>
      </c>
      <c r="H65" s="41"/>
      <c r="I65" s="41"/>
      <c r="J65" s="41"/>
      <c r="K65" s="41"/>
      <c r="L65" s="28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28"/>
      <c r="D76" s="42" t="s">
        <v>44</v>
      </c>
      <c r="E76" s="30"/>
      <c r="F76" s="97" t="s">
        <v>45</v>
      </c>
      <c r="G76" s="42" t="s">
        <v>44</v>
      </c>
      <c r="H76" s="30"/>
      <c r="I76" s="30"/>
      <c r="J76" s="98" t="s">
        <v>45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20" t="s">
        <v>82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5" t="s">
        <v>13</v>
      </c>
      <c r="L84" s="28"/>
    </row>
    <row r="85" spans="2:47" s="1" customFormat="1" ht="26.25" customHeight="1">
      <c r="B85" s="28"/>
      <c r="E85" s="215" t="str">
        <f>E7</f>
        <v>Stavebné úpravy 2. a 3. nadzemného podlažia, strechy, vstupné nádvorie objektu Kláštor Minoritov, 1. etapa obnovy strechy</v>
      </c>
      <c r="F85" s="216"/>
      <c r="G85" s="216"/>
      <c r="H85" s="216"/>
      <c r="L85" s="28"/>
    </row>
    <row r="86" spans="2:47" s="1" customFormat="1" ht="12" customHeight="1">
      <c r="B86" s="28"/>
      <c r="C86" s="25" t="s">
        <v>80</v>
      </c>
      <c r="L86" s="28"/>
    </row>
    <row r="87" spans="2:47" s="1" customFormat="1" ht="16.5" customHeight="1">
      <c r="B87" s="28"/>
      <c r="E87" s="201" t="str">
        <f>E9</f>
        <v>SO 01 - Vlastný objekt kláštora</v>
      </c>
      <c r="F87" s="214"/>
      <c r="G87" s="214"/>
      <c r="H87" s="214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5" t="s">
        <v>16</v>
      </c>
      <c r="F89" s="23" t="str">
        <f>F12</f>
        <v xml:space="preserve"> </v>
      </c>
      <c r="I89" s="25" t="s">
        <v>18</v>
      </c>
      <c r="J89" s="51">
        <f>IF(J12="","",J12)</f>
        <v>0</v>
      </c>
      <c r="L89" s="28"/>
    </row>
    <row r="90" spans="2:47" s="1" customFormat="1" ht="6.95" customHeight="1">
      <c r="B90" s="28"/>
      <c r="L90" s="28"/>
    </row>
    <row r="91" spans="2:47" s="1" customFormat="1" ht="40.15" customHeight="1">
      <c r="B91" s="28"/>
      <c r="C91" s="25" t="s">
        <v>19</v>
      </c>
      <c r="F91" s="23" t="str">
        <f>E15</f>
        <v>Rímskokatolícka cirkev Biskupstvo Spišské Podhradie,  Spišská Kapitula 9</v>
      </c>
      <c r="I91" s="25" t="s">
        <v>24</v>
      </c>
      <c r="J91" s="26" t="str">
        <f>E21</f>
        <v>ING. ARCH. MAGDALÉNA JANOVSKÁ</v>
      </c>
      <c r="L91" s="28"/>
    </row>
    <row r="92" spans="2:47" s="1" customFormat="1" ht="15.2" customHeight="1">
      <c r="B92" s="28"/>
      <c r="C92" s="25" t="s">
        <v>22</v>
      </c>
      <c r="F92" s="23">
        <f>IF(E18="","",E18)</f>
        <v>0</v>
      </c>
      <c r="I92" s="25" t="s">
        <v>27</v>
      </c>
      <c r="J92" s="26" t="str">
        <f>E24</f>
        <v/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99" t="s">
        <v>83</v>
      </c>
      <c r="D94" s="91"/>
      <c r="E94" s="91"/>
      <c r="F94" s="91"/>
      <c r="G94" s="91"/>
      <c r="H94" s="91"/>
      <c r="I94" s="91"/>
      <c r="J94" s="100" t="s">
        <v>84</v>
      </c>
      <c r="K94" s="91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1" t="s">
        <v>85</v>
      </c>
      <c r="J96" s="64">
        <f>J131</f>
        <v>0</v>
      </c>
      <c r="L96" s="28"/>
      <c r="AU96" s="16" t="s">
        <v>86</v>
      </c>
    </row>
    <row r="97" spans="2:12" s="8" customFormat="1" ht="24.95" customHeight="1">
      <c r="B97" s="102"/>
      <c r="D97" s="103" t="s">
        <v>87</v>
      </c>
      <c r="E97" s="104"/>
      <c r="F97" s="104"/>
      <c r="G97" s="104"/>
      <c r="H97" s="104"/>
      <c r="I97" s="104"/>
      <c r="J97" s="105">
        <f>J132</f>
        <v>0</v>
      </c>
      <c r="L97" s="102"/>
    </row>
    <row r="98" spans="2:12" s="9" customFormat="1" ht="19.899999999999999" customHeight="1">
      <c r="B98" s="106"/>
      <c r="D98" s="107" t="s">
        <v>88</v>
      </c>
      <c r="E98" s="108"/>
      <c r="F98" s="108"/>
      <c r="G98" s="108"/>
      <c r="H98" s="108"/>
      <c r="I98" s="108"/>
      <c r="J98" s="109">
        <f>J133</f>
        <v>0</v>
      </c>
      <c r="L98" s="106"/>
    </row>
    <row r="99" spans="2:12" s="9" customFormat="1" ht="19.899999999999999" customHeight="1">
      <c r="B99" s="106"/>
      <c r="D99" s="107" t="s">
        <v>89</v>
      </c>
      <c r="E99" s="108"/>
      <c r="F99" s="108"/>
      <c r="G99" s="108"/>
      <c r="H99" s="108"/>
      <c r="I99" s="108"/>
      <c r="J99" s="109">
        <f>J136</f>
        <v>0</v>
      </c>
      <c r="L99" s="106"/>
    </row>
    <row r="100" spans="2:12" s="9" customFormat="1" ht="19.899999999999999" customHeight="1">
      <c r="B100" s="106"/>
      <c r="D100" s="107" t="s">
        <v>90</v>
      </c>
      <c r="E100" s="108"/>
      <c r="F100" s="108"/>
      <c r="G100" s="108"/>
      <c r="H100" s="108"/>
      <c r="I100" s="108"/>
      <c r="J100" s="109">
        <f>J155</f>
        <v>0</v>
      </c>
      <c r="L100" s="106"/>
    </row>
    <row r="101" spans="2:12" s="8" customFormat="1" ht="24.95" customHeight="1">
      <c r="B101" s="102"/>
      <c r="D101" s="103" t="s">
        <v>91</v>
      </c>
      <c r="E101" s="104"/>
      <c r="F101" s="104"/>
      <c r="G101" s="104"/>
      <c r="H101" s="104"/>
      <c r="I101" s="104"/>
      <c r="J101" s="105">
        <f>J157</f>
        <v>0</v>
      </c>
      <c r="L101" s="102"/>
    </row>
    <row r="102" spans="2:12" s="9" customFormat="1" ht="19.899999999999999" customHeight="1">
      <c r="B102" s="106"/>
      <c r="D102" s="107" t="s">
        <v>92</v>
      </c>
      <c r="E102" s="108"/>
      <c r="F102" s="108"/>
      <c r="G102" s="108"/>
      <c r="H102" s="108"/>
      <c r="I102" s="108"/>
      <c r="J102" s="109">
        <f>J158</f>
        <v>0</v>
      </c>
      <c r="L102" s="106"/>
    </row>
    <row r="103" spans="2:12" s="9" customFormat="1" ht="19.899999999999999" customHeight="1">
      <c r="B103" s="106"/>
      <c r="D103" s="107" t="s">
        <v>93</v>
      </c>
      <c r="E103" s="108"/>
      <c r="F103" s="108"/>
      <c r="G103" s="108"/>
      <c r="H103" s="108"/>
      <c r="I103" s="108"/>
      <c r="J103" s="109">
        <f>J170</f>
        <v>0</v>
      </c>
      <c r="L103" s="106"/>
    </row>
    <row r="104" spans="2:12" s="9" customFormat="1" ht="19.899999999999999" customHeight="1">
      <c r="B104" s="106"/>
      <c r="D104" s="107" t="s">
        <v>94</v>
      </c>
      <c r="E104" s="108"/>
      <c r="F104" s="108"/>
      <c r="G104" s="108"/>
      <c r="H104" s="108"/>
      <c r="I104" s="108"/>
      <c r="J104" s="109">
        <f>J202</f>
        <v>0</v>
      </c>
      <c r="L104" s="106"/>
    </row>
    <row r="105" spans="2:12" s="9" customFormat="1" ht="19.899999999999999" customHeight="1">
      <c r="B105" s="106"/>
      <c r="D105" s="107" t="s">
        <v>95</v>
      </c>
      <c r="E105" s="108"/>
      <c r="F105" s="108"/>
      <c r="G105" s="108"/>
      <c r="H105" s="108"/>
      <c r="I105" s="108"/>
      <c r="J105" s="109">
        <f>J299</f>
        <v>0</v>
      </c>
      <c r="L105" s="106"/>
    </row>
    <row r="106" spans="2:12" s="9" customFormat="1" ht="19.899999999999999" customHeight="1">
      <c r="B106" s="106"/>
      <c r="D106" s="107" t="s">
        <v>96</v>
      </c>
      <c r="E106" s="108"/>
      <c r="F106" s="108"/>
      <c r="G106" s="108"/>
      <c r="H106" s="108"/>
      <c r="I106" s="108"/>
      <c r="J106" s="109">
        <f>J333</f>
        <v>0</v>
      </c>
      <c r="L106" s="106"/>
    </row>
    <row r="107" spans="2:12" s="9" customFormat="1" ht="19.899999999999999" customHeight="1">
      <c r="B107" s="106"/>
      <c r="D107" s="107" t="s">
        <v>97</v>
      </c>
      <c r="E107" s="108"/>
      <c r="F107" s="108"/>
      <c r="G107" s="108"/>
      <c r="H107" s="108"/>
      <c r="I107" s="108"/>
      <c r="J107" s="109">
        <f>J336</f>
        <v>0</v>
      </c>
      <c r="L107" s="106"/>
    </row>
    <row r="108" spans="2:12" s="9" customFormat="1" ht="19.899999999999999" customHeight="1">
      <c r="B108" s="106"/>
      <c r="D108" s="107" t="s">
        <v>98</v>
      </c>
      <c r="E108" s="108"/>
      <c r="F108" s="108"/>
      <c r="G108" s="108"/>
      <c r="H108" s="108"/>
      <c r="I108" s="108"/>
      <c r="J108" s="109">
        <f>J340</f>
        <v>0</v>
      </c>
      <c r="L108" s="106"/>
    </row>
    <row r="109" spans="2:12" s="8" customFormat="1" ht="24.95" customHeight="1">
      <c r="B109" s="102"/>
      <c r="D109" s="103" t="s">
        <v>99</v>
      </c>
      <c r="E109" s="104"/>
      <c r="F109" s="104"/>
      <c r="G109" s="104"/>
      <c r="H109" s="104"/>
      <c r="I109" s="104"/>
      <c r="J109" s="105">
        <f>J346</f>
        <v>0</v>
      </c>
      <c r="L109" s="102"/>
    </row>
    <row r="110" spans="2:12" s="9" customFormat="1" ht="19.899999999999999" customHeight="1">
      <c r="B110" s="106"/>
      <c r="D110" s="107" t="s">
        <v>100</v>
      </c>
      <c r="E110" s="108"/>
      <c r="F110" s="108"/>
      <c r="G110" s="108"/>
      <c r="H110" s="108"/>
      <c r="I110" s="108"/>
      <c r="J110" s="109">
        <f>J347</f>
        <v>0</v>
      </c>
      <c r="L110" s="106"/>
    </row>
    <row r="111" spans="2:12" s="8" customFormat="1" ht="24.95" customHeight="1">
      <c r="B111" s="102"/>
      <c r="D111" s="103" t="s">
        <v>101</v>
      </c>
      <c r="E111" s="104"/>
      <c r="F111" s="104"/>
      <c r="G111" s="104"/>
      <c r="H111" s="104"/>
      <c r="I111" s="104"/>
      <c r="J111" s="105">
        <f>J349</f>
        <v>0</v>
      </c>
      <c r="L111" s="102"/>
    </row>
    <row r="112" spans="2:12" s="1" customFormat="1" ht="21.75" customHeight="1">
      <c r="B112" s="28"/>
      <c r="L112" s="28"/>
    </row>
    <row r="113" spans="2:12" s="1" customFormat="1" ht="6.95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8"/>
    </row>
    <row r="117" spans="2:12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28"/>
    </row>
    <row r="118" spans="2:12" s="1" customFormat="1" ht="24.95" customHeight="1">
      <c r="B118" s="28"/>
      <c r="C118" s="20" t="s">
        <v>102</v>
      </c>
      <c r="L118" s="28"/>
    </row>
    <row r="119" spans="2:12" s="1" customFormat="1" ht="6.95" customHeight="1">
      <c r="B119" s="28"/>
      <c r="L119" s="28"/>
    </row>
    <row r="120" spans="2:12" s="1" customFormat="1" ht="12" customHeight="1">
      <c r="B120" s="28"/>
      <c r="C120" s="25" t="s">
        <v>13</v>
      </c>
      <c r="L120" s="28"/>
    </row>
    <row r="121" spans="2:12" s="1" customFormat="1" ht="26.25" customHeight="1">
      <c r="B121" s="28"/>
      <c r="E121" s="215" t="str">
        <f>E7</f>
        <v>Stavebné úpravy 2. a 3. nadzemného podlažia, strechy, vstupné nádvorie objektu Kláštor Minoritov, 1. etapa obnovy strechy</v>
      </c>
      <c r="F121" s="216"/>
      <c r="G121" s="216"/>
      <c r="H121" s="216"/>
      <c r="L121" s="28"/>
    </row>
    <row r="122" spans="2:12" s="1" customFormat="1" ht="12" customHeight="1">
      <c r="B122" s="28"/>
      <c r="C122" s="25" t="s">
        <v>80</v>
      </c>
      <c r="L122" s="28"/>
    </row>
    <row r="123" spans="2:12" s="1" customFormat="1" ht="16.5" customHeight="1">
      <c r="B123" s="28"/>
      <c r="E123" s="201" t="str">
        <f>E9</f>
        <v>SO 01 - Vlastný objekt kláštora</v>
      </c>
      <c r="F123" s="214"/>
      <c r="G123" s="214"/>
      <c r="H123" s="214"/>
      <c r="L123" s="28"/>
    </row>
    <row r="124" spans="2:12" s="1" customFormat="1" ht="6.95" customHeight="1">
      <c r="B124" s="28"/>
      <c r="L124" s="28"/>
    </row>
    <row r="125" spans="2:12" s="1" customFormat="1" ht="12" customHeight="1">
      <c r="B125" s="28"/>
      <c r="C125" s="25" t="s">
        <v>16</v>
      </c>
      <c r="F125" s="23" t="str">
        <f>F12</f>
        <v xml:space="preserve"> </v>
      </c>
      <c r="I125" s="25" t="s">
        <v>18</v>
      </c>
      <c r="J125" s="51">
        <f>IF(J12="","",J12)</f>
        <v>0</v>
      </c>
      <c r="L125" s="28"/>
    </row>
    <row r="126" spans="2:12" s="1" customFormat="1" ht="6.95" customHeight="1">
      <c r="B126" s="28"/>
      <c r="L126" s="28"/>
    </row>
    <row r="127" spans="2:12" s="1" customFormat="1" ht="40.15" customHeight="1">
      <c r="B127" s="28"/>
      <c r="C127" s="25" t="s">
        <v>19</v>
      </c>
      <c r="F127" s="23" t="str">
        <f>E15</f>
        <v>Rímskokatolícka cirkev Biskupstvo Spišské Podhradie,  Spišská Kapitula 9</v>
      </c>
      <c r="I127" s="25" t="s">
        <v>24</v>
      </c>
      <c r="J127" s="26" t="str">
        <f>E21</f>
        <v>ING. ARCH. MAGDALÉNA JANOVSKÁ</v>
      </c>
      <c r="L127" s="28"/>
    </row>
    <row r="128" spans="2:12" s="1" customFormat="1" ht="15.2" customHeight="1">
      <c r="B128" s="28"/>
      <c r="C128" s="25" t="s">
        <v>22</v>
      </c>
      <c r="F128" s="23">
        <f>IF(E18="","",E18)</f>
        <v>0</v>
      </c>
      <c r="I128" s="25" t="s">
        <v>27</v>
      </c>
      <c r="J128" s="26" t="str">
        <f>E24</f>
        <v/>
      </c>
      <c r="L128" s="28"/>
    </row>
    <row r="129" spans="2:65" s="1" customFormat="1" ht="23.25" customHeight="1">
      <c r="B129" s="28"/>
      <c r="L129" s="28"/>
    </row>
    <row r="130" spans="2:65" s="10" customFormat="1" ht="29.25" customHeight="1">
      <c r="B130" s="110"/>
      <c r="C130" s="111" t="s">
        <v>103</v>
      </c>
      <c r="D130" s="112" t="s">
        <v>54</v>
      </c>
      <c r="E130" s="112" t="s">
        <v>50</v>
      </c>
      <c r="F130" s="112" t="s">
        <v>51</v>
      </c>
      <c r="G130" s="112" t="s">
        <v>104</v>
      </c>
      <c r="H130" s="112" t="s">
        <v>105</v>
      </c>
      <c r="I130" s="112" t="s">
        <v>106</v>
      </c>
      <c r="J130" s="113" t="s">
        <v>84</v>
      </c>
      <c r="K130" s="114" t="s">
        <v>107</v>
      </c>
      <c r="L130" s="110"/>
      <c r="M130" s="57" t="s">
        <v>1</v>
      </c>
      <c r="N130" s="58" t="s">
        <v>33</v>
      </c>
      <c r="O130" s="58" t="s">
        <v>108</v>
      </c>
      <c r="P130" s="58" t="s">
        <v>109</v>
      </c>
      <c r="Q130" s="58" t="s">
        <v>110</v>
      </c>
      <c r="R130" s="58" t="s">
        <v>111</v>
      </c>
      <c r="S130" s="58" t="s">
        <v>112</v>
      </c>
      <c r="T130" s="59" t="s">
        <v>113</v>
      </c>
    </row>
    <row r="131" spans="2:65" s="1" customFormat="1" ht="22.9" customHeight="1">
      <c r="B131" s="28"/>
      <c r="C131" s="62" t="s">
        <v>85</v>
      </c>
      <c r="J131" s="115">
        <f>BK131</f>
        <v>0</v>
      </c>
      <c r="L131" s="28"/>
      <c r="M131" s="60"/>
      <c r="N131" s="52"/>
      <c r="O131" s="52"/>
      <c r="P131" s="116">
        <f>P132+P157+P346+P349</f>
        <v>2303.9712010000003</v>
      </c>
      <c r="Q131" s="52"/>
      <c r="R131" s="116">
        <f>R132+R157+R346+R349</f>
        <v>46.979246499999995</v>
      </c>
      <c r="S131" s="52"/>
      <c r="T131" s="117">
        <f>T132+T157+T346+T349</f>
        <v>44.877513100000009</v>
      </c>
      <c r="AT131" s="16" t="s">
        <v>68</v>
      </c>
      <c r="AU131" s="16" t="s">
        <v>86</v>
      </c>
      <c r="BK131" s="118">
        <f>BK132+BK157+BK346+BK349</f>
        <v>0</v>
      </c>
    </row>
    <row r="132" spans="2:65" s="11" customFormat="1" ht="25.9" customHeight="1">
      <c r="B132" s="119"/>
      <c r="D132" s="120" t="s">
        <v>68</v>
      </c>
      <c r="E132" s="121" t="s">
        <v>114</v>
      </c>
      <c r="F132" s="121" t="s">
        <v>115</v>
      </c>
      <c r="J132" s="122">
        <f>BK132</f>
        <v>0</v>
      </c>
      <c r="L132" s="119"/>
      <c r="M132" s="123"/>
      <c r="P132" s="124">
        <f>P133+P136+P155</f>
        <v>336.36331999999999</v>
      </c>
      <c r="R132" s="124">
        <f>R133+R136+R155</f>
        <v>0.13754750000000002</v>
      </c>
      <c r="T132" s="125">
        <f>T133+T136+T155</f>
        <v>0.09</v>
      </c>
      <c r="AR132" s="120" t="s">
        <v>77</v>
      </c>
      <c r="AT132" s="126" t="s">
        <v>68</v>
      </c>
      <c r="AU132" s="126" t="s">
        <v>69</v>
      </c>
      <c r="AY132" s="120" t="s">
        <v>116</v>
      </c>
      <c r="BK132" s="127">
        <f>BK133+BK136+BK155</f>
        <v>0</v>
      </c>
    </row>
    <row r="133" spans="2:65" s="11" customFormat="1" ht="22.9" customHeight="1">
      <c r="B133" s="119"/>
      <c r="D133" s="120" t="s">
        <v>68</v>
      </c>
      <c r="E133" s="128" t="s">
        <v>117</v>
      </c>
      <c r="F133" s="128" t="s">
        <v>118</v>
      </c>
      <c r="J133" s="129">
        <f>BK133</f>
        <v>0</v>
      </c>
      <c r="L133" s="119"/>
      <c r="M133" s="123"/>
      <c r="P133" s="124">
        <f>SUM(P134:P135)</f>
        <v>4.8743730000000003</v>
      </c>
      <c r="R133" s="124">
        <f>SUM(R134:R135)</f>
        <v>0.11355750000000001</v>
      </c>
      <c r="T133" s="125">
        <f>SUM(T134:T135)</f>
        <v>0</v>
      </c>
      <c r="AR133" s="120" t="s">
        <v>77</v>
      </c>
      <c r="AT133" s="126" t="s">
        <v>68</v>
      </c>
      <c r="AU133" s="126" t="s">
        <v>77</v>
      </c>
      <c r="AY133" s="120" t="s">
        <v>116</v>
      </c>
      <c r="BK133" s="127">
        <f>SUM(BK134:BK135)</f>
        <v>0</v>
      </c>
    </row>
    <row r="134" spans="2:65" s="1" customFormat="1" ht="24.2" customHeight="1">
      <c r="B134" s="130"/>
      <c r="C134" s="131" t="s">
        <v>77</v>
      </c>
      <c r="D134" s="131" t="s">
        <v>119</v>
      </c>
      <c r="E134" s="132" t="s">
        <v>120</v>
      </c>
      <c r="F134" s="133" t="s">
        <v>121</v>
      </c>
      <c r="G134" s="134" t="s">
        <v>122</v>
      </c>
      <c r="H134" s="135">
        <v>22.05</v>
      </c>
      <c r="I134" s="136">
        <v>0</v>
      </c>
      <c r="J134" s="136">
        <f>ROUND(I134*H134,2)</f>
        <v>0</v>
      </c>
      <c r="K134" s="137"/>
      <c r="L134" s="28"/>
      <c r="M134" s="138" t="s">
        <v>1</v>
      </c>
      <c r="N134" s="139" t="s">
        <v>35</v>
      </c>
      <c r="O134" s="140">
        <v>0.22106000000000001</v>
      </c>
      <c r="P134" s="140">
        <f>O134*H134</f>
        <v>4.8743730000000003</v>
      </c>
      <c r="Q134" s="140">
        <v>5.1500000000000001E-3</v>
      </c>
      <c r="R134" s="140">
        <f>Q134*H134</f>
        <v>0.11355750000000001</v>
      </c>
      <c r="S134" s="140">
        <v>0</v>
      </c>
      <c r="T134" s="141">
        <f>S134*H134</f>
        <v>0</v>
      </c>
      <c r="AR134" s="142" t="s">
        <v>123</v>
      </c>
      <c r="AT134" s="142" t="s">
        <v>119</v>
      </c>
      <c r="AU134" s="142" t="s">
        <v>124</v>
      </c>
      <c r="AY134" s="16" t="s">
        <v>116</v>
      </c>
      <c r="BE134" s="143">
        <f>IF(N134="základná",J134,0)</f>
        <v>0</v>
      </c>
      <c r="BF134" s="143">
        <f>IF(N134="znížená",J134,0)</f>
        <v>0</v>
      </c>
      <c r="BG134" s="143">
        <f>IF(N134="zákl. prenesená",J134,0)</f>
        <v>0</v>
      </c>
      <c r="BH134" s="143">
        <f>IF(N134="zníž. prenesená",J134,0)</f>
        <v>0</v>
      </c>
      <c r="BI134" s="143">
        <f>IF(N134="nulová",J134,0)</f>
        <v>0</v>
      </c>
      <c r="BJ134" s="16" t="s">
        <v>124</v>
      </c>
      <c r="BK134" s="143">
        <f>ROUND(I134*H134,2)</f>
        <v>0</v>
      </c>
      <c r="BL134" s="16" t="s">
        <v>123</v>
      </c>
      <c r="BM134" s="142" t="s">
        <v>125</v>
      </c>
    </row>
    <row r="135" spans="2:65" s="12" customFormat="1">
      <c r="B135" s="144"/>
      <c r="D135" s="145" t="s">
        <v>126</v>
      </c>
      <c r="E135" s="146" t="s">
        <v>1</v>
      </c>
      <c r="F135" s="147" t="s">
        <v>127</v>
      </c>
      <c r="H135" s="148">
        <v>22.05</v>
      </c>
      <c r="L135" s="144"/>
      <c r="M135" s="149"/>
      <c r="T135" s="150"/>
      <c r="AT135" s="146" t="s">
        <v>126</v>
      </c>
      <c r="AU135" s="146" t="s">
        <v>124</v>
      </c>
      <c r="AV135" s="12" t="s">
        <v>124</v>
      </c>
      <c r="AW135" s="12" t="s">
        <v>26</v>
      </c>
      <c r="AX135" s="12" t="s">
        <v>77</v>
      </c>
      <c r="AY135" s="146" t="s">
        <v>116</v>
      </c>
    </row>
    <row r="136" spans="2:65" s="11" customFormat="1" ht="22.9" customHeight="1">
      <c r="B136" s="119"/>
      <c r="D136" s="120" t="s">
        <v>68</v>
      </c>
      <c r="E136" s="128" t="s">
        <v>128</v>
      </c>
      <c r="F136" s="128" t="s">
        <v>129</v>
      </c>
      <c r="J136" s="129">
        <f>BK136</f>
        <v>0</v>
      </c>
      <c r="L136" s="119"/>
      <c r="M136" s="123"/>
      <c r="P136" s="124">
        <f>SUM(P137:P154)</f>
        <v>215.77967000000001</v>
      </c>
      <c r="R136" s="124">
        <f>SUM(R137:R154)</f>
        <v>2.3990000000000001E-2</v>
      </c>
      <c r="T136" s="125">
        <f>SUM(T137:T154)</f>
        <v>0.09</v>
      </c>
      <c r="AR136" s="120" t="s">
        <v>77</v>
      </c>
      <c r="AT136" s="126" t="s">
        <v>68</v>
      </c>
      <c r="AU136" s="126" t="s">
        <v>77</v>
      </c>
      <c r="AY136" s="120" t="s">
        <v>116</v>
      </c>
      <c r="BK136" s="127">
        <f>SUM(BK137:BK154)</f>
        <v>0</v>
      </c>
    </row>
    <row r="137" spans="2:65" s="1" customFormat="1" ht="24.2" customHeight="1">
      <c r="B137" s="130"/>
      <c r="C137" s="131" t="s">
        <v>124</v>
      </c>
      <c r="D137" s="131" t="s">
        <v>119</v>
      </c>
      <c r="E137" s="132" t="s">
        <v>130</v>
      </c>
      <c r="F137" s="133" t="s">
        <v>131</v>
      </c>
      <c r="G137" s="134" t="s">
        <v>132</v>
      </c>
      <c r="H137" s="135">
        <v>1</v>
      </c>
      <c r="I137" s="136">
        <v>0</v>
      </c>
      <c r="J137" s="136">
        <f>ROUND(I137*H137,2)</f>
        <v>0</v>
      </c>
      <c r="K137" s="137"/>
      <c r="L137" s="28"/>
      <c r="M137" s="138" t="s">
        <v>1</v>
      </c>
      <c r="N137" s="139" t="s">
        <v>35</v>
      </c>
      <c r="O137" s="140">
        <v>0.14399999999999999</v>
      </c>
      <c r="P137" s="140">
        <f>O137*H137</f>
        <v>0.14399999999999999</v>
      </c>
      <c r="Q137" s="140">
        <v>2.3990000000000001E-2</v>
      </c>
      <c r="R137" s="140">
        <f>Q137*H137</f>
        <v>2.3990000000000001E-2</v>
      </c>
      <c r="S137" s="140">
        <v>0</v>
      </c>
      <c r="T137" s="141">
        <f>S137*H137</f>
        <v>0</v>
      </c>
      <c r="AR137" s="142" t="s">
        <v>123</v>
      </c>
      <c r="AT137" s="142" t="s">
        <v>119</v>
      </c>
      <c r="AU137" s="142" t="s">
        <v>124</v>
      </c>
      <c r="AY137" s="16" t="s">
        <v>116</v>
      </c>
      <c r="BE137" s="143">
        <f>IF(N137="základná",J137,0)</f>
        <v>0</v>
      </c>
      <c r="BF137" s="143">
        <f>IF(N137="znížená",J137,0)</f>
        <v>0</v>
      </c>
      <c r="BG137" s="143">
        <f>IF(N137="zákl. prenesená",J137,0)</f>
        <v>0</v>
      </c>
      <c r="BH137" s="143">
        <f>IF(N137="zníž. prenesená",J137,0)</f>
        <v>0</v>
      </c>
      <c r="BI137" s="143">
        <f>IF(N137="nulová",J137,0)</f>
        <v>0</v>
      </c>
      <c r="BJ137" s="16" t="s">
        <v>124</v>
      </c>
      <c r="BK137" s="143">
        <f>ROUND(I137*H137,2)</f>
        <v>0</v>
      </c>
      <c r="BL137" s="16" t="s">
        <v>123</v>
      </c>
      <c r="BM137" s="142" t="s">
        <v>133</v>
      </c>
    </row>
    <row r="138" spans="2:65" s="1" customFormat="1" ht="24.2" customHeight="1">
      <c r="B138" s="130"/>
      <c r="C138" s="131" t="s">
        <v>134</v>
      </c>
      <c r="D138" s="131" t="s">
        <v>119</v>
      </c>
      <c r="E138" s="132" t="s">
        <v>135</v>
      </c>
      <c r="F138" s="133" t="s">
        <v>136</v>
      </c>
      <c r="G138" s="134" t="s">
        <v>132</v>
      </c>
      <c r="H138" s="135">
        <v>1</v>
      </c>
      <c r="I138" s="136">
        <v>0</v>
      </c>
      <c r="J138" s="136">
        <f>ROUND(I138*H138,2)</f>
        <v>0</v>
      </c>
      <c r="K138" s="137"/>
      <c r="L138" s="28"/>
      <c r="M138" s="138" t="s">
        <v>1</v>
      </c>
      <c r="N138" s="139" t="s">
        <v>35</v>
      </c>
      <c r="O138" s="140">
        <v>0.21099999999999999</v>
      </c>
      <c r="P138" s="140">
        <f>O138*H138</f>
        <v>0.21099999999999999</v>
      </c>
      <c r="Q138" s="140">
        <v>0</v>
      </c>
      <c r="R138" s="140">
        <f>Q138*H138</f>
        <v>0</v>
      </c>
      <c r="S138" s="140">
        <v>2.5999999999999999E-2</v>
      </c>
      <c r="T138" s="141">
        <f>S138*H138</f>
        <v>2.5999999999999999E-2</v>
      </c>
      <c r="AR138" s="142" t="s">
        <v>123</v>
      </c>
      <c r="AT138" s="142" t="s">
        <v>119</v>
      </c>
      <c r="AU138" s="142" t="s">
        <v>124</v>
      </c>
      <c r="AY138" s="16" t="s">
        <v>116</v>
      </c>
      <c r="BE138" s="143">
        <f>IF(N138="základná",J138,0)</f>
        <v>0</v>
      </c>
      <c r="BF138" s="143">
        <f>IF(N138="znížená",J138,0)</f>
        <v>0</v>
      </c>
      <c r="BG138" s="143">
        <f>IF(N138="zákl. prenesená",J138,0)</f>
        <v>0</v>
      </c>
      <c r="BH138" s="143">
        <f>IF(N138="zníž. prenesená",J138,0)</f>
        <v>0</v>
      </c>
      <c r="BI138" s="143">
        <f>IF(N138="nulová",J138,0)</f>
        <v>0</v>
      </c>
      <c r="BJ138" s="16" t="s">
        <v>124</v>
      </c>
      <c r="BK138" s="143">
        <f>ROUND(I138*H138,2)</f>
        <v>0</v>
      </c>
      <c r="BL138" s="16" t="s">
        <v>123</v>
      </c>
      <c r="BM138" s="142" t="s">
        <v>137</v>
      </c>
    </row>
    <row r="139" spans="2:65" s="13" customFormat="1">
      <c r="B139" s="151"/>
      <c r="D139" s="145" t="s">
        <v>126</v>
      </c>
      <c r="E139" s="152" t="s">
        <v>1</v>
      </c>
      <c r="F139" s="153" t="s">
        <v>138</v>
      </c>
      <c r="H139" s="152" t="s">
        <v>1</v>
      </c>
      <c r="L139" s="151"/>
      <c r="M139" s="154"/>
      <c r="T139" s="155"/>
      <c r="AT139" s="152" t="s">
        <v>126</v>
      </c>
      <c r="AU139" s="152" t="s">
        <v>124</v>
      </c>
      <c r="AV139" s="13" t="s">
        <v>77</v>
      </c>
      <c r="AW139" s="13" t="s">
        <v>26</v>
      </c>
      <c r="AX139" s="13" t="s">
        <v>69</v>
      </c>
      <c r="AY139" s="152" t="s">
        <v>116</v>
      </c>
    </row>
    <row r="140" spans="2:65" s="12" customFormat="1">
      <c r="B140" s="144"/>
      <c r="D140" s="145" t="s">
        <v>126</v>
      </c>
      <c r="E140" s="146" t="s">
        <v>1</v>
      </c>
      <c r="F140" s="147" t="s">
        <v>139</v>
      </c>
      <c r="H140" s="148">
        <v>1</v>
      </c>
      <c r="L140" s="144"/>
      <c r="M140" s="149"/>
      <c r="T140" s="150"/>
      <c r="AT140" s="146" t="s">
        <v>126</v>
      </c>
      <c r="AU140" s="146" t="s">
        <v>124</v>
      </c>
      <c r="AV140" s="12" t="s">
        <v>124</v>
      </c>
      <c r="AW140" s="12" t="s">
        <v>26</v>
      </c>
      <c r="AX140" s="12" t="s">
        <v>77</v>
      </c>
      <c r="AY140" s="146" t="s">
        <v>116</v>
      </c>
    </row>
    <row r="141" spans="2:65" s="1" customFormat="1" ht="33" customHeight="1">
      <c r="B141" s="130"/>
      <c r="C141" s="131" t="s">
        <v>123</v>
      </c>
      <c r="D141" s="131" t="s">
        <v>119</v>
      </c>
      <c r="E141" s="132" t="s">
        <v>140</v>
      </c>
      <c r="F141" s="133" t="s">
        <v>141</v>
      </c>
      <c r="G141" s="134" t="s">
        <v>132</v>
      </c>
      <c r="H141" s="135">
        <v>2</v>
      </c>
      <c r="I141" s="136">
        <v>0</v>
      </c>
      <c r="J141" s="136">
        <f>ROUND(I141*H141,2)</f>
        <v>0</v>
      </c>
      <c r="K141" s="137"/>
      <c r="L141" s="28"/>
      <c r="M141" s="138" t="s">
        <v>1</v>
      </c>
      <c r="N141" s="139" t="s">
        <v>35</v>
      </c>
      <c r="O141" s="140">
        <v>0.79200000000000004</v>
      </c>
      <c r="P141" s="140">
        <f>O141*H141</f>
        <v>1.5840000000000001</v>
      </c>
      <c r="Q141" s="140">
        <v>0</v>
      </c>
      <c r="R141" s="140">
        <f>Q141*H141</f>
        <v>0</v>
      </c>
      <c r="S141" s="140">
        <v>3.2000000000000001E-2</v>
      </c>
      <c r="T141" s="141">
        <f>S141*H141</f>
        <v>6.4000000000000001E-2</v>
      </c>
      <c r="AR141" s="142" t="s">
        <v>123</v>
      </c>
      <c r="AT141" s="142" t="s">
        <v>119</v>
      </c>
      <c r="AU141" s="142" t="s">
        <v>124</v>
      </c>
      <c r="AY141" s="16" t="s">
        <v>116</v>
      </c>
      <c r="BE141" s="143">
        <f>IF(N141="základná",J141,0)</f>
        <v>0</v>
      </c>
      <c r="BF141" s="143">
        <f>IF(N141="znížená",J141,0)</f>
        <v>0</v>
      </c>
      <c r="BG141" s="143">
        <f>IF(N141="zákl. prenesená",J141,0)</f>
        <v>0</v>
      </c>
      <c r="BH141" s="143">
        <f>IF(N141="zníž. prenesená",J141,0)</f>
        <v>0</v>
      </c>
      <c r="BI141" s="143">
        <f>IF(N141="nulová",J141,0)</f>
        <v>0</v>
      </c>
      <c r="BJ141" s="16" t="s">
        <v>124</v>
      </c>
      <c r="BK141" s="143">
        <f>ROUND(I141*H141,2)</f>
        <v>0</v>
      </c>
      <c r="BL141" s="16" t="s">
        <v>123</v>
      </c>
      <c r="BM141" s="142" t="s">
        <v>142</v>
      </c>
    </row>
    <row r="142" spans="2:65" s="13" customFormat="1" ht="22.5">
      <c r="B142" s="151"/>
      <c r="D142" s="145" t="s">
        <v>126</v>
      </c>
      <c r="E142" s="152" t="s">
        <v>1</v>
      </c>
      <c r="F142" s="153" t="s">
        <v>143</v>
      </c>
      <c r="H142" s="152" t="s">
        <v>1</v>
      </c>
      <c r="L142" s="151"/>
      <c r="M142" s="154"/>
      <c r="T142" s="155"/>
      <c r="AT142" s="152" t="s">
        <v>126</v>
      </c>
      <c r="AU142" s="152" t="s">
        <v>124</v>
      </c>
      <c r="AV142" s="13" t="s">
        <v>77</v>
      </c>
      <c r="AW142" s="13" t="s">
        <v>26</v>
      </c>
      <c r="AX142" s="13" t="s">
        <v>69</v>
      </c>
      <c r="AY142" s="152" t="s">
        <v>116</v>
      </c>
    </row>
    <row r="143" spans="2:65" s="12" customFormat="1">
      <c r="B143" s="144"/>
      <c r="D143" s="145" t="s">
        <v>126</v>
      </c>
      <c r="E143" s="146" t="s">
        <v>1</v>
      </c>
      <c r="F143" s="147" t="s">
        <v>124</v>
      </c>
      <c r="H143" s="148">
        <v>2</v>
      </c>
      <c r="L143" s="144"/>
      <c r="M143" s="149"/>
      <c r="T143" s="150"/>
      <c r="AT143" s="146" t="s">
        <v>126</v>
      </c>
      <c r="AU143" s="146" t="s">
        <v>124</v>
      </c>
      <c r="AV143" s="12" t="s">
        <v>124</v>
      </c>
      <c r="AW143" s="12" t="s">
        <v>26</v>
      </c>
      <c r="AX143" s="12" t="s">
        <v>77</v>
      </c>
      <c r="AY143" s="146" t="s">
        <v>116</v>
      </c>
    </row>
    <row r="144" spans="2:65" s="1" customFormat="1" ht="16.5" customHeight="1">
      <c r="B144" s="130"/>
      <c r="C144" s="131" t="s">
        <v>144</v>
      </c>
      <c r="D144" s="131" t="s">
        <v>119</v>
      </c>
      <c r="E144" s="132" t="s">
        <v>145</v>
      </c>
      <c r="F144" s="133" t="s">
        <v>146</v>
      </c>
      <c r="G144" s="134" t="s">
        <v>147</v>
      </c>
      <c r="H144" s="135">
        <v>44.877000000000002</v>
      </c>
      <c r="I144" s="136">
        <v>0</v>
      </c>
      <c r="J144" s="136">
        <f>ROUND(I144*H144,2)</f>
        <v>0</v>
      </c>
      <c r="K144" s="137"/>
      <c r="L144" s="28"/>
      <c r="M144" s="138" t="s">
        <v>1</v>
      </c>
      <c r="N144" s="139" t="s">
        <v>35</v>
      </c>
      <c r="O144" s="140">
        <v>0.88200000000000001</v>
      </c>
      <c r="P144" s="140">
        <f>O144*H144</f>
        <v>39.581514000000006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123</v>
      </c>
      <c r="AT144" s="142" t="s">
        <v>119</v>
      </c>
      <c r="AU144" s="142" t="s">
        <v>124</v>
      </c>
      <c r="AY144" s="16" t="s">
        <v>116</v>
      </c>
      <c r="BE144" s="143">
        <f>IF(N144="základná",J144,0)</f>
        <v>0</v>
      </c>
      <c r="BF144" s="143">
        <f>IF(N144="znížená",J144,0)</f>
        <v>0</v>
      </c>
      <c r="BG144" s="143">
        <f>IF(N144="zákl. prenesená",J144,0)</f>
        <v>0</v>
      </c>
      <c r="BH144" s="143">
        <f>IF(N144="zníž. prenesená",J144,0)</f>
        <v>0</v>
      </c>
      <c r="BI144" s="143">
        <f>IF(N144="nulová",J144,0)</f>
        <v>0</v>
      </c>
      <c r="BJ144" s="16" t="s">
        <v>124</v>
      </c>
      <c r="BK144" s="143">
        <f>ROUND(I144*H144,2)</f>
        <v>0</v>
      </c>
      <c r="BL144" s="16" t="s">
        <v>123</v>
      </c>
      <c r="BM144" s="142" t="s">
        <v>148</v>
      </c>
    </row>
    <row r="145" spans="2:65" s="1" customFormat="1" ht="24.2" customHeight="1">
      <c r="B145" s="130"/>
      <c r="C145" s="131" t="s">
        <v>117</v>
      </c>
      <c r="D145" s="131" t="s">
        <v>119</v>
      </c>
      <c r="E145" s="132" t="s">
        <v>149</v>
      </c>
      <c r="F145" s="133" t="s">
        <v>150</v>
      </c>
      <c r="G145" s="134" t="s">
        <v>147</v>
      </c>
      <c r="H145" s="135">
        <v>44.877000000000002</v>
      </c>
      <c r="I145" s="136">
        <v>0</v>
      </c>
      <c r="J145" s="136">
        <f>ROUND(I145*H145,2)</f>
        <v>0</v>
      </c>
      <c r="K145" s="137"/>
      <c r="L145" s="28"/>
      <c r="M145" s="138" t="s">
        <v>1</v>
      </c>
      <c r="N145" s="139" t="s">
        <v>35</v>
      </c>
      <c r="O145" s="140">
        <v>0.88200000000000001</v>
      </c>
      <c r="P145" s="140">
        <f>O145*H145</f>
        <v>39.581514000000006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123</v>
      </c>
      <c r="AT145" s="142" t="s">
        <v>119</v>
      </c>
      <c r="AU145" s="142" t="s">
        <v>124</v>
      </c>
      <c r="AY145" s="16" t="s">
        <v>116</v>
      </c>
      <c r="BE145" s="143">
        <f>IF(N145="základná",J145,0)</f>
        <v>0</v>
      </c>
      <c r="BF145" s="143">
        <f>IF(N145="znížená",J145,0)</f>
        <v>0</v>
      </c>
      <c r="BG145" s="143">
        <f>IF(N145="zákl. prenesená",J145,0)</f>
        <v>0</v>
      </c>
      <c r="BH145" s="143">
        <f>IF(N145="zníž. prenesená",J145,0)</f>
        <v>0</v>
      </c>
      <c r="BI145" s="143">
        <f>IF(N145="nulová",J145,0)</f>
        <v>0</v>
      </c>
      <c r="BJ145" s="16" t="s">
        <v>124</v>
      </c>
      <c r="BK145" s="143">
        <f>ROUND(I145*H145,2)</f>
        <v>0</v>
      </c>
      <c r="BL145" s="16" t="s">
        <v>123</v>
      </c>
      <c r="BM145" s="142" t="s">
        <v>151</v>
      </c>
    </row>
    <row r="146" spans="2:65" s="1" customFormat="1" ht="24.2" customHeight="1">
      <c r="B146" s="130"/>
      <c r="C146" s="131" t="s">
        <v>152</v>
      </c>
      <c r="D146" s="131" t="s">
        <v>119</v>
      </c>
      <c r="E146" s="132" t="s">
        <v>153</v>
      </c>
      <c r="F146" s="133" t="s">
        <v>154</v>
      </c>
      <c r="G146" s="134" t="s">
        <v>147</v>
      </c>
      <c r="H146" s="135">
        <v>89.754000000000005</v>
      </c>
      <c r="I146" s="136">
        <v>0</v>
      </c>
      <c r="J146" s="136">
        <f>ROUND(I146*H146,2)</f>
        <v>0</v>
      </c>
      <c r="K146" s="137"/>
      <c r="L146" s="28"/>
      <c r="M146" s="138" t="s">
        <v>1</v>
      </c>
      <c r="N146" s="139" t="s">
        <v>35</v>
      </c>
      <c r="O146" s="140">
        <v>0.61799999999999999</v>
      </c>
      <c r="P146" s="140">
        <f>O146*H146</f>
        <v>55.467972000000003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123</v>
      </c>
      <c r="AT146" s="142" t="s">
        <v>119</v>
      </c>
      <c r="AU146" s="142" t="s">
        <v>124</v>
      </c>
      <c r="AY146" s="16" t="s">
        <v>116</v>
      </c>
      <c r="BE146" s="143">
        <f>IF(N146="základná",J146,0)</f>
        <v>0</v>
      </c>
      <c r="BF146" s="143">
        <f>IF(N146="znížená",J146,0)</f>
        <v>0</v>
      </c>
      <c r="BG146" s="143">
        <f>IF(N146="zákl. prenesená",J146,0)</f>
        <v>0</v>
      </c>
      <c r="BH146" s="143">
        <f>IF(N146="zníž. prenesená",J146,0)</f>
        <v>0</v>
      </c>
      <c r="BI146" s="143">
        <f>IF(N146="nulová",J146,0)</f>
        <v>0</v>
      </c>
      <c r="BJ146" s="16" t="s">
        <v>124</v>
      </c>
      <c r="BK146" s="143">
        <f>ROUND(I146*H146,2)</f>
        <v>0</v>
      </c>
      <c r="BL146" s="16" t="s">
        <v>123</v>
      </c>
      <c r="BM146" s="142" t="s">
        <v>155</v>
      </c>
    </row>
    <row r="147" spans="2:65" s="12" customFormat="1">
      <c r="B147" s="144"/>
      <c r="D147" s="145" t="s">
        <v>126</v>
      </c>
      <c r="F147" s="147" t="s">
        <v>156</v>
      </c>
      <c r="H147" s="148">
        <v>89.754000000000005</v>
      </c>
      <c r="L147" s="144"/>
      <c r="M147" s="149"/>
      <c r="T147" s="150"/>
      <c r="AT147" s="146" t="s">
        <v>126</v>
      </c>
      <c r="AU147" s="146" t="s">
        <v>124</v>
      </c>
      <c r="AV147" s="12" t="s">
        <v>124</v>
      </c>
      <c r="AW147" s="12" t="s">
        <v>3</v>
      </c>
      <c r="AX147" s="12" t="s">
        <v>77</v>
      </c>
      <c r="AY147" s="146" t="s">
        <v>116</v>
      </c>
    </row>
    <row r="148" spans="2:65" s="1" customFormat="1" ht="21.75" customHeight="1">
      <c r="B148" s="130"/>
      <c r="C148" s="131" t="s">
        <v>157</v>
      </c>
      <c r="D148" s="131" t="s">
        <v>119</v>
      </c>
      <c r="E148" s="132" t="s">
        <v>158</v>
      </c>
      <c r="F148" s="133" t="s">
        <v>159</v>
      </c>
      <c r="G148" s="134" t="s">
        <v>147</v>
      </c>
      <c r="H148" s="135">
        <v>44.878</v>
      </c>
      <c r="I148" s="136">
        <v>0</v>
      </c>
      <c r="J148" s="136">
        <f>ROUND(I148*H148,2)</f>
        <v>0</v>
      </c>
      <c r="K148" s="137"/>
      <c r="L148" s="28"/>
      <c r="M148" s="138" t="s">
        <v>1</v>
      </c>
      <c r="N148" s="139" t="s">
        <v>35</v>
      </c>
      <c r="O148" s="140">
        <v>0.59799999999999998</v>
      </c>
      <c r="P148" s="140">
        <f>O148*H148</f>
        <v>26.837043999999999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123</v>
      </c>
      <c r="AT148" s="142" t="s">
        <v>119</v>
      </c>
      <c r="AU148" s="142" t="s">
        <v>124</v>
      </c>
      <c r="AY148" s="16" t="s">
        <v>116</v>
      </c>
      <c r="BE148" s="143">
        <f>IF(N148="základná",J148,0)</f>
        <v>0</v>
      </c>
      <c r="BF148" s="143">
        <f>IF(N148="znížená",J148,0)</f>
        <v>0</v>
      </c>
      <c r="BG148" s="143">
        <f>IF(N148="zákl. prenesená",J148,0)</f>
        <v>0</v>
      </c>
      <c r="BH148" s="143">
        <f>IF(N148="zníž. prenesená",J148,0)</f>
        <v>0</v>
      </c>
      <c r="BI148" s="143">
        <f>IF(N148="nulová",J148,0)</f>
        <v>0</v>
      </c>
      <c r="BJ148" s="16" t="s">
        <v>124</v>
      </c>
      <c r="BK148" s="143">
        <f>ROUND(I148*H148,2)</f>
        <v>0</v>
      </c>
      <c r="BL148" s="16" t="s">
        <v>123</v>
      </c>
      <c r="BM148" s="142" t="s">
        <v>160</v>
      </c>
    </row>
    <row r="149" spans="2:65" s="1" customFormat="1" ht="24.2" customHeight="1">
      <c r="B149" s="130"/>
      <c r="C149" s="131" t="s">
        <v>128</v>
      </c>
      <c r="D149" s="131" t="s">
        <v>119</v>
      </c>
      <c r="E149" s="132" t="s">
        <v>161</v>
      </c>
      <c r="F149" s="133" t="s">
        <v>162</v>
      </c>
      <c r="G149" s="134" t="s">
        <v>147</v>
      </c>
      <c r="H149" s="135">
        <v>493.65800000000002</v>
      </c>
      <c r="I149" s="136">
        <v>0</v>
      </c>
      <c r="J149" s="136">
        <f>ROUND(I149*H149,2)</f>
        <v>0</v>
      </c>
      <c r="K149" s="137"/>
      <c r="L149" s="28"/>
      <c r="M149" s="138" t="s">
        <v>1</v>
      </c>
      <c r="N149" s="139" t="s">
        <v>35</v>
      </c>
      <c r="O149" s="140">
        <v>7.0000000000000001E-3</v>
      </c>
      <c r="P149" s="140">
        <f>O149*H149</f>
        <v>3.4556060000000004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123</v>
      </c>
      <c r="AT149" s="142" t="s">
        <v>119</v>
      </c>
      <c r="AU149" s="142" t="s">
        <v>124</v>
      </c>
      <c r="AY149" s="16" t="s">
        <v>116</v>
      </c>
      <c r="BE149" s="143">
        <f>IF(N149="základná",J149,0)</f>
        <v>0</v>
      </c>
      <c r="BF149" s="143">
        <f>IF(N149="znížená",J149,0)</f>
        <v>0</v>
      </c>
      <c r="BG149" s="143">
        <f>IF(N149="zákl. prenesená",J149,0)</f>
        <v>0</v>
      </c>
      <c r="BH149" s="143">
        <f>IF(N149="zníž. prenesená",J149,0)</f>
        <v>0</v>
      </c>
      <c r="BI149" s="143">
        <f>IF(N149="nulová",J149,0)</f>
        <v>0</v>
      </c>
      <c r="BJ149" s="16" t="s">
        <v>124</v>
      </c>
      <c r="BK149" s="143">
        <f>ROUND(I149*H149,2)</f>
        <v>0</v>
      </c>
      <c r="BL149" s="16" t="s">
        <v>123</v>
      </c>
      <c r="BM149" s="142" t="s">
        <v>163</v>
      </c>
    </row>
    <row r="150" spans="2:65" s="12" customFormat="1">
      <c r="B150" s="144"/>
      <c r="D150" s="145" t="s">
        <v>126</v>
      </c>
      <c r="F150" s="147" t="s">
        <v>164</v>
      </c>
      <c r="H150" s="148">
        <v>493.65800000000002</v>
      </c>
      <c r="L150" s="144"/>
      <c r="M150" s="149"/>
      <c r="T150" s="150"/>
      <c r="AT150" s="146" t="s">
        <v>126</v>
      </c>
      <c r="AU150" s="146" t="s">
        <v>124</v>
      </c>
      <c r="AV150" s="12" t="s">
        <v>124</v>
      </c>
      <c r="AW150" s="12" t="s">
        <v>3</v>
      </c>
      <c r="AX150" s="12" t="s">
        <v>77</v>
      </c>
      <c r="AY150" s="146" t="s">
        <v>116</v>
      </c>
    </row>
    <row r="151" spans="2:65" s="1" customFormat="1" ht="24.2" customHeight="1">
      <c r="B151" s="130"/>
      <c r="C151" s="131" t="s">
        <v>165</v>
      </c>
      <c r="D151" s="131" t="s">
        <v>119</v>
      </c>
      <c r="E151" s="132" t="s">
        <v>166</v>
      </c>
      <c r="F151" s="133" t="s">
        <v>167</v>
      </c>
      <c r="G151" s="134" t="s">
        <v>147</v>
      </c>
      <c r="H151" s="135">
        <v>44.878</v>
      </c>
      <c r="I151" s="136">
        <v>0</v>
      </c>
      <c r="J151" s="136">
        <f>ROUND(I151*H151,2)</f>
        <v>0</v>
      </c>
      <c r="K151" s="137"/>
      <c r="L151" s="28"/>
      <c r="M151" s="138" t="s">
        <v>1</v>
      </c>
      <c r="N151" s="139" t="s">
        <v>35</v>
      </c>
      <c r="O151" s="140">
        <v>0.89</v>
      </c>
      <c r="P151" s="140">
        <f>O151*H151</f>
        <v>39.941420000000001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123</v>
      </c>
      <c r="AT151" s="142" t="s">
        <v>119</v>
      </c>
      <c r="AU151" s="142" t="s">
        <v>124</v>
      </c>
      <c r="AY151" s="16" t="s">
        <v>116</v>
      </c>
      <c r="BE151" s="143">
        <f>IF(N151="základná",J151,0)</f>
        <v>0</v>
      </c>
      <c r="BF151" s="143">
        <f>IF(N151="znížená",J151,0)</f>
        <v>0</v>
      </c>
      <c r="BG151" s="143">
        <f>IF(N151="zákl. prenesená",J151,0)</f>
        <v>0</v>
      </c>
      <c r="BH151" s="143">
        <f>IF(N151="zníž. prenesená",J151,0)</f>
        <v>0</v>
      </c>
      <c r="BI151" s="143">
        <f>IF(N151="nulová",J151,0)</f>
        <v>0</v>
      </c>
      <c r="BJ151" s="16" t="s">
        <v>124</v>
      </c>
      <c r="BK151" s="143">
        <f>ROUND(I151*H151,2)</f>
        <v>0</v>
      </c>
      <c r="BL151" s="16" t="s">
        <v>123</v>
      </c>
      <c r="BM151" s="142" t="s">
        <v>168</v>
      </c>
    </row>
    <row r="152" spans="2:65" s="1" customFormat="1" ht="24.2" customHeight="1">
      <c r="B152" s="130"/>
      <c r="C152" s="131" t="s">
        <v>169</v>
      </c>
      <c r="D152" s="131" t="s">
        <v>119</v>
      </c>
      <c r="E152" s="132" t="s">
        <v>170</v>
      </c>
      <c r="F152" s="133" t="s">
        <v>171</v>
      </c>
      <c r="G152" s="134" t="s">
        <v>147</v>
      </c>
      <c r="H152" s="135">
        <v>89.756</v>
      </c>
      <c r="I152" s="136">
        <v>0</v>
      </c>
      <c r="J152" s="136">
        <f>ROUND(I152*H152,2)</f>
        <v>0</v>
      </c>
      <c r="K152" s="137"/>
      <c r="L152" s="28"/>
      <c r="M152" s="138" t="s">
        <v>1</v>
      </c>
      <c r="N152" s="139" t="s">
        <v>35</v>
      </c>
      <c r="O152" s="140">
        <v>0.1</v>
      </c>
      <c r="P152" s="140">
        <f>O152*H152</f>
        <v>8.9756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123</v>
      </c>
      <c r="AT152" s="142" t="s">
        <v>119</v>
      </c>
      <c r="AU152" s="142" t="s">
        <v>124</v>
      </c>
      <c r="AY152" s="16" t="s">
        <v>116</v>
      </c>
      <c r="BE152" s="143">
        <f>IF(N152="základná",J152,0)</f>
        <v>0</v>
      </c>
      <c r="BF152" s="143">
        <f>IF(N152="znížená",J152,0)</f>
        <v>0</v>
      </c>
      <c r="BG152" s="143">
        <f>IF(N152="zákl. prenesená",J152,0)</f>
        <v>0</v>
      </c>
      <c r="BH152" s="143">
        <f>IF(N152="zníž. prenesená",J152,0)</f>
        <v>0</v>
      </c>
      <c r="BI152" s="143">
        <f>IF(N152="nulová",J152,0)</f>
        <v>0</v>
      </c>
      <c r="BJ152" s="16" t="s">
        <v>124</v>
      </c>
      <c r="BK152" s="143">
        <f>ROUND(I152*H152,2)</f>
        <v>0</v>
      </c>
      <c r="BL152" s="16" t="s">
        <v>123</v>
      </c>
      <c r="BM152" s="142" t="s">
        <v>172</v>
      </c>
    </row>
    <row r="153" spans="2:65" s="12" customFormat="1">
      <c r="B153" s="144"/>
      <c r="D153" s="145" t="s">
        <v>126</v>
      </c>
      <c r="F153" s="147" t="s">
        <v>173</v>
      </c>
      <c r="H153" s="148">
        <v>89.756</v>
      </c>
      <c r="L153" s="144"/>
      <c r="M153" s="149"/>
      <c r="T153" s="150"/>
      <c r="AT153" s="146" t="s">
        <v>126</v>
      </c>
      <c r="AU153" s="146" t="s">
        <v>124</v>
      </c>
      <c r="AV153" s="12" t="s">
        <v>124</v>
      </c>
      <c r="AW153" s="12" t="s">
        <v>3</v>
      </c>
      <c r="AX153" s="12" t="s">
        <v>77</v>
      </c>
      <c r="AY153" s="146" t="s">
        <v>116</v>
      </c>
    </row>
    <row r="154" spans="2:65" s="1" customFormat="1" ht="24.2" customHeight="1">
      <c r="B154" s="130"/>
      <c r="C154" s="131" t="s">
        <v>174</v>
      </c>
      <c r="D154" s="131" t="s">
        <v>119</v>
      </c>
      <c r="E154" s="132" t="s">
        <v>175</v>
      </c>
      <c r="F154" s="133" t="s">
        <v>176</v>
      </c>
      <c r="G154" s="134" t="s">
        <v>147</v>
      </c>
      <c r="H154" s="135">
        <v>44.878</v>
      </c>
      <c r="I154" s="136">
        <v>0</v>
      </c>
      <c r="J154" s="136">
        <f>ROUND(I154*H154,2)</f>
        <v>0</v>
      </c>
      <c r="K154" s="137"/>
      <c r="L154" s="28"/>
      <c r="M154" s="138" t="s">
        <v>1</v>
      </c>
      <c r="N154" s="139" t="s">
        <v>35</v>
      </c>
      <c r="O154" s="140">
        <v>0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123</v>
      </c>
      <c r="AT154" s="142" t="s">
        <v>119</v>
      </c>
      <c r="AU154" s="142" t="s">
        <v>124</v>
      </c>
      <c r="AY154" s="16" t="s">
        <v>116</v>
      </c>
      <c r="BE154" s="143">
        <f>IF(N154="základná",J154,0)</f>
        <v>0</v>
      </c>
      <c r="BF154" s="143">
        <f>IF(N154="znížená",J154,0)</f>
        <v>0</v>
      </c>
      <c r="BG154" s="143">
        <f>IF(N154="zákl. prenesená",J154,0)</f>
        <v>0</v>
      </c>
      <c r="BH154" s="143">
        <f>IF(N154="zníž. prenesená",J154,0)</f>
        <v>0</v>
      </c>
      <c r="BI154" s="143">
        <f>IF(N154="nulová",J154,0)</f>
        <v>0</v>
      </c>
      <c r="BJ154" s="16" t="s">
        <v>124</v>
      </c>
      <c r="BK154" s="143">
        <f>ROUND(I154*H154,2)</f>
        <v>0</v>
      </c>
      <c r="BL154" s="16" t="s">
        <v>123</v>
      </c>
      <c r="BM154" s="142" t="s">
        <v>177</v>
      </c>
    </row>
    <row r="155" spans="2:65" s="11" customFormat="1" ht="22.9" customHeight="1">
      <c r="B155" s="119"/>
      <c r="D155" s="120" t="s">
        <v>68</v>
      </c>
      <c r="E155" s="128" t="s">
        <v>178</v>
      </c>
      <c r="F155" s="128" t="s">
        <v>179</v>
      </c>
      <c r="J155" s="129">
        <f>BK155</f>
        <v>0</v>
      </c>
      <c r="L155" s="119"/>
      <c r="M155" s="123"/>
      <c r="P155" s="124">
        <f>P156</f>
        <v>115.709277</v>
      </c>
      <c r="R155" s="124">
        <f>R156</f>
        <v>0</v>
      </c>
      <c r="T155" s="125">
        <f>T156</f>
        <v>0</v>
      </c>
      <c r="AR155" s="120" t="s">
        <v>77</v>
      </c>
      <c r="AT155" s="126" t="s">
        <v>68</v>
      </c>
      <c r="AU155" s="126" t="s">
        <v>77</v>
      </c>
      <c r="AY155" s="120" t="s">
        <v>116</v>
      </c>
      <c r="BK155" s="127">
        <f>BK156</f>
        <v>0</v>
      </c>
    </row>
    <row r="156" spans="2:65" s="1" customFormat="1" ht="24.2" customHeight="1">
      <c r="B156" s="130"/>
      <c r="C156" s="131" t="s">
        <v>180</v>
      </c>
      <c r="D156" s="131" t="s">
        <v>119</v>
      </c>
      <c r="E156" s="132" t="s">
        <v>181</v>
      </c>
      <c r="F156" s="133" t="s">
        <v>182</v>
      </c>
      <c r="G156" s="134" t="s">
        <v>147</v>
      </c>
      <c r="H156" s="135">
        <v>46.978999999999999</v>
      </c>
      <c r="I156" s="136">
        <v>0</v>
      </c>
      <c r="J156" s="136">
        <f>ROUND(I156*H156,2)</f>
        <v>0</v>
      </c>
      <c r="K156" s="137"/>
      <c r="L156" s="28"/>
      <c r="M156" s="138" t="s">
        <v>1</v>
      </c>
      <c r="N156" s="139" t="s">
        <v>35</v>
      </c>
      <c r="O156" s="140">
        <v>2.4630000000000001</v>
      </c>
      <c r="P156" s="140">
        <f>O156*H156</f>
        <v>115.709277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123</v>
      </c>
      <c r="AT156" s="142" t="s">
        <v>119</v>
      </c>
      <c r="AU156" s="142" t="s">
        <v>124</v>
      </c>
      <c r="AY156" s="16" t="s">
        <v>116</v>
      </c>
      <c r="BE156" s="143">
        <f>IF(N156="základná",J156,0)</f>
        <v>0</v>
      </c>
      <c r="BF156" s="143">
        <f>IF(N156="znížená",J156,0)</f>
        <v>0</v>
      </c>
      <c r="BG156" s="143">
        <f>IF(N156="zákl. prenesená",J156,0)</f>
        <v>0</v>
      </c>
      <c r="BH156" s="143">
        <f>IF(N156="zníž. prenesená",J156,0)</f>
        <v>0</v>
      </c>
      <c r="BI156" s="143">
        <f>IF(N156="nulová",J156,0)</f>
        <v>0</v>
      </c>
      <c r="BJ156" s="16" t="s">
        <v>124</v>
      </c>
      <c r="BK156" s="143">
        <f>ROUND(I156*H156,2)</f>
        <v>0</v>
      </c>
      <c r="BL156" s="16" t="s">
        <v>123</v>
      </c>
      <c r="BM156" s="142" t="s">
        <v>183</v>
      </c>
    </row>
    <row r="157" spans="2:65" s="11" customFormat="1" ht="25.9" customHeight="1">
      <c r="B157" s="119"/>
      <c r="D157" s="120" t="s">
        <v>68</v>
      </c>
      <c r="E157" s="121" t="s">
        <v>184</v>
      </c>
      <c r="F157" s="121" t="s">
        <v>185</v>
      </c>
      <c r="J157" s="122">
        <f>BK157</f>
        <v>0</v>
      </c>
      <c r="L157" s="119"/>
      <c r="M157" s="123"/>
      <c r="P157" s="124">
        <f>P158+P170+P202+P299+P333+P336+P340</f>
        <v>1967.5328810000005</v>
      </c>
      <c r="R157" s="124">
        <f>R158+R170+R202+R299+R333+R336+R340</f>
        <v>46.841698999999998</v>
      </c>
      <c r="T157" s="125">
        <f>T158+T170+T202+T299+T333+T336+T340</f>
        <v>44.786883100000004</v>
      </c>
      <c r="AR157" s="120" t="s">
        <v>124</v>
      </c>
      <c r="AT157" s="126" t="s">
        <v>68</v>
      </c>
      <c r="AU157" s="126" t="s">
        <v>69</v>
      </c>
      <c r="AY157" s="120" t="s">
        <v>116</v>
      </c>
      <c r="BK157" s="127">
        <f>BK158+BK170+BK202+BK299+BK333+BK336+BK340</f>
        <v>0</v>
      </c>
    </row>
    <row r="158" spans="2:65" s="11" customFormat="1" ht="22.9" customHeight="1">
      <c r="B158" s="119"/>
      <c r="D158" s="120" t="s">
        <v>68</v>
      </c>
      <c r="E158" s="128" t="s">
        <v>186</v>
      </c>
      <c r="F158" s="128" t="s">
        <v>187</v>
      </c>
      <c r="J158" s="129">
        <f>BK158</f>
        <v>0</v>
      </c>
      <c r="L158" s="119"/>
      <c r="M158" s="123"/>
      <c r="P158" s="124">
        <f>SUM(P159:P169)</f>
        <v>9.1207305000000005</v>
      </c>
      <c r="R158" s="124">
        <f>SUM(R159:R169)</f>
        <v>0.70235000000000003</v>
      </c>
      <c r="T158" s="125">
        <f>SUM(T159:T169)</f>
        <v>0</v>
      </c>
      <c r="AR158" s="120" t="s">
        <v>124</v>
      </c>
      <c r="AT158" s="126" t="s">
        <v>68</v>
      </c>
      <c r="AU158" s="126" t="s">
        <v>77</v>
      </c>
      <c r="AY158" s="120" t="s">
        <v>116</v>
      </c>
      <c r="BK158" s="127">
        <f>SUM(BK159:BK169)</f>
        <v>0</v>
      </c>
    </row>
    <row r="159" spans="2:65" s="1" customFormat="1" ht="24.2" customHeight="1">
      <c r="B159" s="130"/>
      <c r="C159" s="131" t="s">
        <v>188</v>
      </c>
      <c r="D159" s="131" t="s">
        <v>119</v>
      </c>
      <c r="E159" s="132" t="s">
        <v>189</v>
      </c>
      <c r="F159" s="133" t="s">
        <v>190</v>
      </c>
      <c r="G159" s="134" t="s">
        <v>122</v>
      </c>
      <c r="H159" s="135">
        <v>24.4</v>
      </c>
      <c r="I159" s="136">
        <v>0</v>
      </c>
      <c r="J159" s="136">
        <f>ROUND(I159*H159,2)</f>
        <v>0</v>
      </c>
      <c r="K159" s="137"/>
      <c r="L159" s="28"/>
      <c r="M159" s="138" t="s">
        <v>1</v>
      </c>
      <c r="N159" s="139" t="s">
        <v>35</v>
      </c>
      <c r="O159" s="140">
        <v>9.3479999999999994E-2</v>
      </c>
      <c r="P159" s="140">
        <f>O159*H159</f>
        <v>2.2809119999999998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191</v>
      </c>
      <c r="AT159" s="142" t="s">
        <v>119</v>
      </c>
      <c r="AU159" s="142" t="s">
        <v>124</v>
      </c>
      <c r="AY159" s="16" t="s">
        <v>116</v>
      </c>
      <c r="BE159" s="143">
        <f>IF(N159="základná",J159,0)</f>
        <v>0</v>
      </c>
      <c r="BF159" s="143">
        <f>IF(N159="znížená",J159,0)</f>
        <v>0</v>
      </c>
      <c r="BG159" s="143">
        <f>IF(N159="zákl. prenesená",J159,0)</f>
        <v>0</v>
      </c>
      <c r="BH159" s="143">
        <f>IF(N159="zníž. prenesená",J159,0)</f>
        <v>0</v>
      </c>
      <c r="BI159" s="143">
        <f>IF(N159="nulová",J159,0)</f>
        <v>0</v>
      </c>
      <c r="BJ159" s="16" t="s">
        <v>124</v>
      </c>
      <c r="BK159" s="143">
        <f>ROUND(I159*H159,2)</f>
        <v>0</v>
      </c>
      <c r="BL159" s="16" t="s">
        <v>191</v>
      </c>
      <c r="BM159" s="142" t="s">
        <v>192</v>
      </c>
    </row>
    <row r="160" spans="2:65" s="12" customFormat="1">
      <c r="B160" s="144"/>
      <c r="D160" s="145" t="s">
        <v>126</v>
      </c>
      <c r="E160" s="146" t="s">
        <v>1</v>
      </c>
      <c r="F160" s="147" t="s">
        <v>193</v>
      </c>
      <c r="H160" s="148">
        <v>24.4</v>
      </c>
      <c r="L160" s="144"/>
      <c r="M160" s="149"/>
      <c r="T160" s="150"/>
      <c r="AT160" s="146" t="s">
        <v>126</v>
      </c>
      <c r="AU160" s="146" t="s">
        <v>124</v>
      </c>
      <c r="AV160" s="12" t="s">
        <v>124</v>
      </c>
      <c r="AW160" s="12" t="s">
        <v>26</v>
      </c>
      <c r="AX160" s="12" t="s">
        <v>77</v>
      </c>
      <c r="AY160" s="146" t="s">
        <v>116</v>
      </c>
    </row>
    <row r="161" spans="2:65" s="1" customFormat="1" ht="16.5" customHeight="1">
      <c r="B161" s="130"/>
      <c r="C161" s="156" t="s">
        <v>194</v>
      </c>
      <c r="D161" s="156" t="s">
        <v>195</v>
      </c>
      <c r="E161" s="157" t="s">
        <v>196</v>
      </c>
      <c r="F161" s="158" t="s">
        <v>197</v>
      </c>
      <c r="G161" s="159" t="s">
        <v>122</v>
      </c>
      <c r="H161" s="160">
        <v>24.888000000000002</v>
      </c>
      <c r="I161" s="161">
        <v>0</v>
      </c>
      <c r="J161" s="161">
        <f>ROUND(I161*H161,2)</f>
        <v>0</v>
      </c>
      <c r="K161" s="162"/>
      <c r="L161" s="163"/>
      <c r="M161" s="164" t="s">
        <v>1</v>
      </c>
      <c r="N161" s="165" t="s">
        <v>35</v>
      </c>
      <c r="O161" s="140">
        <v>0</v>
      </c>
      <c r="P161" s="140">
        <f>O161*H161</f>
        <v>0</v>
      </c>
      <c r="Q161" s="140">
        <v>1.44E-2</v>
      </c>
      <c r="R161" s="140">
        <f>Q161*H161</f>
        <v>0.35838720000000002</v>
      </c>
      <c r="S161" s="140">
        <v>0</v>
      </c>
      <c r="T161" s="141">
        <f>S161*H161</f>
        <v>0</v>
      </c>
      <c r="AR161" s="142" t="s">
        <v>198</v>
      </c>
      <c r="AT161" s="142" t="s">
        <v>195</v>
      </c>
      <c r="AU161" s="142" t="s">
        <v>124</v>
      </c>
      <c r="AY161" s="16" t="s">
        <v>116</v>
      </c>
      <c r="BE161" s="143">
        <f>IF(N161="základná",J161,0)</f>
        <v>0</v>
      </c>
      <c r="BF161" s="143">
        <f>IF(N161="znížená",J161,0)</f>
        <v>0</v>
      </c>
      <c r="BG161" s="143">
        <f>IF(N161="zákl. prenesená",J161,0)</f>
        <v>0</v>
      </c>
      <c r="BH161" s="143">
        <f>IF(N161="zníž. prenesená",J161,0)</f>
        <v>0</v>
      </c>
      <c r="BI161" s="143">
        <f>IF(N161="nulová",J161,0)</f>
        <v>0</v>
      </c>
      <c r="BJ161" s="16" t="s">
        <v>124</v>
      </c>
      <c r="BK161" s="143">
        <f>ROUND(I161*H161,2)</f>
        <v>0</v>
      </c>
      <c r="BL161" s="16" t="s">
        <v>191</v>
      </c>
      <c r="BM161" s="142" t="s">
        <v>199</v>
      </c>
    </row>
    <row r="162" spans="2:65" s="12" customFormat="1">
      <c r="B162" s="144"/>
      <c r="D162" s="145" t="s">
        <v>126</v>
      </c>
      <c r="F162" s="147" t="s">
        <v>200</v>
      </c>
      <c r="H162" s="148">
        <v>24.888000000000002</v>
      </c>
      <c r="L162" s="144"/>
      <c r="M162" s="149"/>
      <c r="T162" s="150"/>
      <c r="AT162" s="146" t="s">
        <v>126</v>
      </c>
      <c r="AU162" s="146" t="s">
        <v>124</v>
      </c>
      <c r="AV162" s="12" t="s">
        <v>124</v>
      </c>
      <c r="AW162" s="12" t="s">
        <v>3</v>
      </c>
      <c r="AX162" s="12" t="s">
        <v>77</v>
      </c>
      <c r="AY162" s="146" t="s">
        <v>116</v>
      </c>
    </row>
    <row r="163" spans="2:65" s="1" customFormat="1" ht="24.2" customHeight="1">
      <c r="B163" s="130"/>
      <c r="C163" s="131" t="s">
        <v>191</v>
      </c>
      <c r="D163" s="131" t="s">
        <v>119</v>
      </c>
      <c r="E163" s="132" t="s">
        <v>201</v>
      </c>
      <c r="F163" s="133" t="s">
        <v>202</v>
      </c>
      <c r="G163" s="134" t="s">
        <v>122</v>
      </c>
      <c r="H163" s="135">
        <v>22.05</v>
      </c>
      <c r="I163" s="136">
        <v>0</v>
      </c>
      <c r="J163" s="136">
        <f>ROUND(I163*H163,2)</f>
        <v>0</v>
      </c>
      <c r="K163" s="137"/>
      <c r="L163" s="28"/>
      <c r="M163" s="138" t="s">
        <v>1</v>
      </c>
      <c r="N163" s="139" t="s">
        <v>35</v>
      </c>
      <c r="O163" s="140">
        <v>0.23028999999999999</v>
      </c>
      <c r="P163" s="140">
        <f>O163*H163</f>
        <v>5.0778945000000002</v>
      </c>
      <c r="Q163" s="140">
        <v>1.3999999999999999E-4</v>
      </c>
      <c r="R163" s="140">
        <f>Q163*H163</f>
        <v>3.0869999999999999E-3</v>
      </c>
      <c r="S163" s="140">
        <v>0</v>
      </c>
      <c r="T163" s="141">
        <f>S163*H163</f>
        <v>0</v>
      </c>
      <c r="AR163" s="142" t="s">
        <v>191</v>
      </c>
      <c r="AT163" s="142" t="s">
        <v>119</v>
      </c>
      <c r="AU163" s="142" t="s">
        <v>124</v>
      </c>
      <c r="AY163" s="16" t="s">
        <v>116</v>
      </c>
      <c r="BE163" s="143">
        <f>IF(N163="základná",J163,0)</f>
        <v>0</v>
      </c>
      <c r="BF163" s="143">
        <f>IF(N163="znížená",J163,0)</f>
        <v>0</v>
      </c>
      <c r="BG163" s="143">
        <f>IF(N163="zákl. prenesená",J163,0)</f>
        <v>0</v>
      </c>
      <c r="BH163" s="143">
        <f>IF(N163="zníž. prenesená",J163,0)</f>
        <v>0</v>
      </c>
      <c r="BI163" s="143">
        <f>IF(N163="nulová",J163,0)</f>
        <v>0</v>
      </c>
      <c r="BJ163" s="16" t="s">
        <v>124</v>
      </c>
      <c r="BK163" s="143">
        <f>ROUND(I163*H163,2)</f>
        <v>0</v>
      </c>
      <c r="BL163" s="16" t="s">
        <v>191</v>
      </c>
      <c r="BM163" s="142" t="s">
        <v>203</v>
      </c>
    </row>
    <row r="164" spans="2:65" s="12" customFormat="1">
      <c r="B164" s="144"/>
      <c r="D164" s="145" t="s">
        <v>126</v>
      </c>
      <c r="E164" s="146" t="s">
        <v>1</v>
      </c>
      <c r="F164" s="147" t="s">
        <v>127</v>
      </c>
      <c r="H164" s="148">
        <v>22.05</v>
      </c>
      <c r="L164" s="144"/>
      <c r="M164" s="149"/>
      <c r="T164" s="150"/>
      <c r="AT164" s="146" t="s">
        <v>126</v>
      </c>
      <c r="AU164" s="146" t="s">
        <v>124</v>
      </c>
      <c r="AV164" s="12" t="s">
        <v>124</v>
      </c>
      <c r="AW164" s="12" t="s">
        <v>26</v>
      </c>
      <c r="AX164" s="12" t="s">
        <v>77</v>
      </c>
      <c r="AY164" s="146" t="s">
        <v>116</v>
      </c>
    </row>
    <row r="165" spans="2:65" s="1" customFormat="1" ht="16.5" customHeight="1">
      <c r="B165" s="130"/>
      <c r="C165" s="156" t="s">
        <v>204</v>
      </c>
      <c r="D165" s="156" t="s">
        <v>195</v>
      </c>
      <c r="E165" s="157" t="s">
        <v>205</v>
      </c>
      <c r="F165" s="158" t="s">
        <v>206</v>
      </c>
      <c r="G165" s="159" t="s">
        <v>122</v>
      </c>
      <c r="H165" s="160">
        <v>22.491</v>
      </c>
      <c r="I165" s="161">
        <v>0</v>
      </c>
      <c r="J165" s="161">
        <f>ROUND(I165*H165,2)</f>
        <v>0</v>
      </c>
      <c r="K165" s="162"/>
      <c r="L165" s="163"/>
      <c r="M165" s="164" t="s">
        <v>1</v>
      </c>
      <c r="N165" s="165" t="s">
        <v>35</v>
      </c>
      <c r="O165" s="140">
        <v>0</v>
      </c>
      <c r="P165" s="140">
        <f>O165*H165</f>
        <v>0</v>
      </c>
      <c r="Q165" s="140">
        <v>1.38E-2</v>
      </c>
      <c r="R165" s="140">
        <f>Q165*H165</f>
        <v>0.31037579999999998</v>
      </c>
      <c r="S165" s="140">
        <v>0</v>
      </c>
      <c r="T165" s="141">
        <f>S165*H165</f>
        <v>0</v>
      </c>
      <c r="AR165" s="142" t="s">
        <v>198</v>
      </c>
      <c r="AT165" s="142" t="s">
        <v>195</v>
      </c>
      <c r="AU165" s="142" t="s">
        <v>124</v>
      </c>
      <c r="AY165" s="16" t="s">
        <v>116</v>
      </c>
      <c r="BE165" s="143">
        <f>IF(N165="základná",J165,0)</f>
        <v>0</v>
      </c>
      <c r="BF165" s="143">
        <f>IF(N165="znížená",J165,0)</f>
        <v>0</v>
      </c>
      <c r="BG165" s="143">
        <f>IF(N165="zákl. prenesená",J165,0)</f>
        <v>0</v>
      </c>
      <c r="BH165" s="143">
        <f>IF(N165="zníž. prenesená",J165,0)</f>
        <v>0</v>
      </c>
      <c r="BI165" s="143">
        <f>IF(N165="nulová",J165,0)</f>
        <v>0</v>
      </c>
      <c r="BJ165" s="16" t="s">
        <v>124</v>
      </c>
      <c r="BK165" s="143">
        <f>ROUND(I165*H165,2)</f>
        <v>0</v>
      </c>
      <c r="BL165" s="16" t="s">
        <v>191</v>
      </c>
      <c r="BM165" s="142" t="s">
        <v>207</v>
      </c>
    </row>
    <row r="166" spans="2:65" s="12" customFormat="1">
      <c r="B166" s="144"/>
      <c r="D166" s="145" t="s">
        <v>126</v>
      </c>
      <c r="F166" s="147" t="s">
        <v>208</v>
      </c>
      <c r="H166" s="148">
        <v>22.491</v>
      </c>
      <c r="L166" s="144"/>
      <c r="M166" s="149"/>
      <c r="T166" s="150"/>
      <c r="AT166" s="146" t="s">
        <v>126</v>
      </c>
      <c r="AU166" s="146" t="s">
        <v>124</v>
      </c>
      <c r="AV166" s="12" t="s">
        <v>124</v>
      </c>
      <c r="AW166" s="12" t="s">
        <v>3</v>
      </c>
      <c r="AX166" s="12" t="s">
        <v>77</v>
      </c>
      <c r="AY166" s="146" t="s">
        <v>116</v>
      </c>
    </row>
    <row r="167" spans="2:65" s="1" customFormat="1" ht="33" customHeight="1">
      <c r="B167" s="130"/>
      <c r="C167" s="131" t="s">
        <v>209</v>
      </c>
      <c r="D167" s="131" t="s">
        <v>119</v>
      </c>
      <c r="E167" s="132" t="s">
        <v>210</v>
      </c>
      <c r="F167" s="133" t="s">
        <v>211</v>
      </c>
      <c r="G167" s="134" t="s">
        <v>122</v>
      </c>
      <c r="H167" s="135">
        <v>24.4</v>
      </c>
      <c r="I167" s="136">
        <v>0</v>
      </c>
      <c r="J167" s="136">
        <f>ROUND(I167*H167,2)</f>
        <v>0</v>
      </c>
      <c r="K167" s="137"/>
      <c r="L167" s="28"/>
      <c r="M167" s="138" t="s">
        <v>1</v>
      </c>
      <c r="N167" s="139" t="s">
        <v>35</v>
      </c>
      <c r="O167" s="140">
        <v>7.2209999999999996E-2</v>
      </c>
      <c r="P167" s="140">
        <f>O167*H167</f>
        <v>1.7619239999999998</v>
      </c>
      <c r="Q167" s="140">
        <v>1.25E-3</v>
      </c>
      <c r="R167" s="140">
        <f>Q167*H167</f>
        <v>3.0499999999999999E-2</v>
      </c>
      <c r="S167" s="140">
        <v>0</v>
      </c>
      <c r="T167" s="141">
        <f>S167*H167</f>
        <v>0</v>
      </c>
      <c r="AR167" s="142" t="s">
        <v>191</v>
      </c>
      <c r="AT167" s="142" t="s">
        <v>119</v>
      </c>
      <c r="AU167" s="142" t="s">
        <v>124</v>
      </c>
      <c r="AY167" s="16" t="s">
        <v>116</v>
      </c>
      <c r="BE167" s="143">
        <f>IF(N167="základná",J167,0)</f>
        <v>0</v>
      </c>
      <c r="BF167" s="143">
        <f>IF(N167="znížená",J167,0)</f>
        <v>0</v>
      </c>
      <c r="BG167" s="143">
        <f>IF(N167="zákl. prenesená",J167,0)</f>
        <v>0</v>
      </c>
      <c r="BH167" s="143">
        <f>IF(N167="zníž. prenesená",J167,0)</f>
        <v>0</v>
      </c>
      <c r="BI167" s="143">
        <f>IF(N167="nulová",J167,0)</f>
        <v>0</v>
      </c>
      <c r="BJ167" s="16" t="s">
        <v>124</v>
      </c>
      <c r="BK167" s="143">
        <f>ROUND(I167*H167,2)</f>
        <v>0</v>
      </c>
      <c r="BL167" s="16" t="s">
        <v>191</v>
      </c>
      <c r="BM167" s="142" t="s">
        <v>212</v>
      </c>
    </row>
    <row r="168" spans="2:65" s="12" customFormat="1">
      <c r="B168" s="144"/>
      <c r="D168" s="145" t="s">
        <v>126</v>
      </c>
      <c r="E168" s="146" t="s">
        <v>1</v>
      </c>
      <c r="F168" s="147" t="s">
        <v>193</v>
      </c>
      <c r="H168" s="148">
        <v>24.4</v>
      </c>
      <c r="L168" s="144"/>
      <c r="M168" s="149"/>
      <c r="T168" s="150"/>
      <c r="AT168" s="146" t="s">
        <v>126</v>
      </c>
      <c r="AU168" s="146" t="s">
        <v>124</v>
      </c>
      <c r="AV168" s="12" t="s">
        <v>124</v>
      </c>
      <c r="AW168" s="12" t="s">
        <v>26</v>
      </c>
      <c r="AX168" s="12" t="s">
        <v>77</v>
      </c>
      <c r="AY168" s="146" t="s">
        <v>116</v>
      </c>
    </row>
    <row r="169" spans="2:65" s="1" customFormat="1" ht="24.2" customHeight="1">
      <c r="B169" s="130"/>
      <c r="C169" s="131" t="s">
        <v>213</v>
      </c>
      <c r="D169" s="131" t="s">
        <v>119</v>
      </c>
      <c r="E169" s="132" t="s">
        <v>214</v>
      </c>
      <c r="F169" s="133" t="s">
        <v>215</v>
      </c>
      <c r="G169" s="134" t="s">
        <v>216</v>
      </c>
      <c r="H169" s="135">
        <v>14.805999999999999</v>
      </c>
      <c r="I169" s="136">
        <v>0</v>
      </c>
      <c r="J169" s="136">
        <f>ROUND(I169*H169,2)</f>
        <v>0</v>
      </c>
      <c r="K169" s="137"/>
      <c r="L169" s="28"/>
      <c r="M169" s="138" t="s">
        <v>1</v>
      </c>
      <c r="N169" s="139" t="s">
        <v>35</v>
      </c>
      <c r="O169" s="140">
        <v>0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191</v>
      </c>
      <c r="AT169" s="142" t="s">
        <v>119</v>
      </c>
      <c r="AU169" s="142" t="s">
        <v>124</v>
      </c>
      <c r="AY169" s="16" t="s">
        <v>116</v>
      </c>
      <c r="BE169" s="143">
        <f>IF(N169="základná",J169,0)</f>
        <v>0</v>
      </c>
      <c r="BF169" s="143">
        <f>IF(N169="znížená",J169,0)</f>
        <v>0</v>
      </c>
      <c r="BG169" s="143">
        <f>IF(N169="zákl. prenesená",J169,0)</f>
        <v>0</v>
      </c>
      <c r="BH169" s="143">
        <f>IF(N169="zníž. prenesená",J169,0)</f>
        <v>0</v>
      </c>
      <c r="BI169" s="143">
        <f>IF(N169="nulová",J169,0)</f>
        <v>0</v>
      </c>
      <c r="BJ169" s="16" t="s">
        <v>124</v>
      </c>
      <c r="BK169" s="143">
        <f>ROUND(I169*H169,2)</f>
        <v>0</v>
      </c>
      <c r="BL169" s="16" t="s">
        <v>191</v>
      </c>
      <c r="BM169" s="142" t="s">
        <v>217</v>
      </c>
    </row>
    <row r="170" spans="2:65" s="11" customFormat="1" ht="22.9" customHeight="1">
      <c r="B170" s="119"/>
      <c r="D170" s="120" t="s">
        <v>68</v>
      </c>
      <c r="E170" s="128" t="s">
        <v>218</v>
      </c>
      <c r="F170" s="128" t="s">
        <v>219</v>
      </c>
      <c r="J170" s="129">
        <f>BK170</f>
        <v>0</v>
      </c>
      <c r="L170" s="119"/>
      <c r="M170" s="123"/>
      <c r="P170" s="124">
        <f>SUM(P171:P201)</f>
        <v>408.27379950000011</v>
      </c>
      <c r="R170" s="124">
        <f>SUM(R171:R201)</f>
        <v>14.69065666</v>
      </c>
      <c r="T170" s="125">
        <f>SUM(T171:T201)</f>
        <v>3.7609599999999999</v>
      </c>
      <c r="AR170" s="120" t="s">
        <v>124</v>
      </c>
      <c r="AT170" s="126" t="s">
        <v>68</v>
      </c>
      <c r="AU170" s="126" t="s">
        <v>77</v>
      </c>
      <c r="AY170" s="120" t="s">
        <v>116</v>
      </c>
      <c r="BK170" s="127">
        <f>SUM(BK171:BK201)</f>
        <v>0</v>
      </c>
    </row>
    <row r="171" spans="2:65" s="1" customFormat="1" ht="33" customHeight="1">
      <c r="B171" s="130"/>
      <c r="C171" s="131" t="s">
        <v>7</v>
      </c>
      <c r="D171" s="131" t="s">
        <v>119</v>
      </c>
      <c r="E171" s="132" t="s">
        <v>220</v>
      </c>
      <c r="F171" s="133" t="s">
        <v>221</v>
      </c>
      <c r="G171" s="134" t="s">
        <v>222</v>
      </c>
      <c r="H171" s="135">
        <v>12.5</v>
      </c>
      <c r="I171" s="136">
        <v>0</v>
      </c>
      <c r="J171" s="136">
        <f>ROUND(I171*H171,2)</f>
        <v>0</v>
      </c>
      <c r="K171" s="137"/>
      <c r="L171" s="28"/>
      <c r="M171" s="138" t="s">
        <v>1</v>
      </c>
      <c r="N171" s="139" t="s">
        <v>35</v>
      </c>
      <c r="O171" s="140">
        <v>0.47610999999999998</v>
      </c>
      <c r="P171" s="140">
        <f>O171*H171</f>
        <v>5.9513749999999996</v>
      </c>
      <c r="Q171" s="140">
        <v>1.602E-2</v>
      </c>
      <c r="R171" s="140">
        <f>Q171*H171</f>
        <v>0.20024999999999998</v>
      </c>
      <c r="S171" s="140">
        <v>0</v>
      </c>
      <c r="T171" s="141">
        <f>S171*H171</f>
        <v>0</v>
      </c>
      <c r="AR171" s="142" t="s">
        <v>191</v>
      </c>
      <c r="AT171" s="142" t="s">
        <v>119</v>
      </c>
      <c r="AU171" s="142" t="s">
        <v>124</v>
      </c>
      <c r="AY171" s="16" t="s">
        <v>116</v>
      </c>
      <c r="BE171" s="143">
        <f>IF(N171="základná",J171,0)</f>
        <v>0</v>
      </c>
      <c r="BF171" s="143">
        <f>IF(N171="znížená",J171,0)</f>
        <v>0</v>
      </c>
      <c r="BG171" s="143">
        <f>IF(N171="zákl. prenesená",J171,0)</f>
        <v>0</v>
      </c>
      <c r="BH171" s="143">
        <f>IF(N171="zníž. prenesená",J171,0)</f>
        <v>0</v>
      </c>
      <c r="BI171" s="143">
        <f>IF(N171="nulová",J171,0)</f>
        <v>0</v>
      </c>
      <c r="BJ171" s="16" t="s">
        <v>124</v>
      </c>
      <c r="BK171" s="143">
        <f>ROUND(I171*H171,2)</f>
        <v>0</v>
      </c>
      <c r="BL171" s="16" t="s">
        <v>191</v>
      </c>
      <c r="BM171" s="142" t="s">
        <v>223</v>
      </c>
    </row>
    <row r="172" spans="2:65" s="12" customFormat="1">
      <c r="B172" s="144"/>
      <c r="D172" s="145" t="s">
        <v>126</v>
      </c>
      <c r="E172" s="146" t="s">
        <v>1</v>
      </c>
      <c r="F172" s="147" t="s">
        <v>224</v>
      </c>
      <c r="H172" s="148">
        <v>12.5</v>
      </c>
      <c r="L172" s="144"/>
      <c r="M172" s="149"/>
      <c r="T172" s="150"/>
      <c r="AT172" s="146" t="s">
        <v>126</v>
      </c>
      <c r="AU172" s="146" t="s">
        <v>124</v>
      </c>
      <c r="AV172" s="12" t="s">
        <v>124</v>
      </c>
      <c r="AW172" s="12" t="s">
        <v>26</v>
      </c>
      <c r="AX172" s="12" t="s">
        <v>77</v>
      </c>
      <c r="AY172" s="146" t="s">
        <v>116</v>
      </c>
    </row>
    <row r="173" spans="2:65" s="1" customFormat="1" ht="24.2" customHeight="1">
      <c r="B173" s="130"/>
      <c r="C173" s="131" t="s">
        <v>225</v>
      </c>
      <c r="D173" s="131" t="s">
        <v>119</v>
      </c>
      <c r="E173" s="132" t="s">
        <v>226</v>
      </c>
      <c r="F173" s="133" t="s">
        <v>227</v>
      </c>
      <c r="G173" s="134" t="s">
        <v>222</v>
      </c>
      <c r="H173" s="135">
        <v>66.7</v>
      </c>
      <c r="I173" s="136">
        <v>0</v>
      </c>
      <c r="J173" s="136">
        <f>ROUND(I173*H173,2)</f>
        <v>0</v>
      </c>
      <c r="K173" s="137"/>
      <c r="L173" s="28"/>
      <c r="M173" s="138" t="s">
        <v>1</v>
      </c>
      <c r="N173" s="139" t="s">
        <v>35</v>
      </c>
      <c r="O173" s="140">
        <v>0.47599999999999998</v>
      </c>
      <c r="P173" s="140">
        <f>O173*H173</f>
        <v>31.749199999999998</v>
      </c>
      <c r="Q173" s="140">
        <v>1.602E-2</v>
      </c>
      <c r="R173" s="140">
        <f>Q173*H173</f>
        <v>1.0685340000000001</v>
      </c>
      <c r="S173" s="140">
        <v>0</v>
      </c>
      <c r="T173" s="141">
        <f>S173*H173</f>
        <v>0</v>
      </c>
      <c r="AR173" s="142" t="s">
        <v>191</v>
      </c>
      <c r="AT173" s="142" t="s">
        <v>119</v>
      </c>
      <c r="AU173" s="142" t="s">
        <v>124</v>
      </c>
      <c r="AY173" s="16" t="s">
        <v>116</v>
      </c>
      <c r="BE173" s="143">
        <f>IF(N173="základná",J173,0)</f>
        <v>0</v>
      </c>
      <c r="BF173" s="143">
        <f>IF(N173="znížená",J173,0)</f>
        <v>0</v>
      </c>
      <c r="BG173" s="143">
        <f>IF(N173="zákl. prenesená",J173,0)</f>
        <v>0</v>
      </c>
      <c r="BH173" s="143">
        <f>IF(N173="zníž. prenesená",J173,0)</f>
        <v>0</v>
      </c>
      <c r="BI173" s="143">
        <f>IF(N173="nulová",J173,0)</f>
        <v>0</v>
      </c>
      <c r="BJ173" s="16" t="s">
        <v>124</v>
      </c>
      <c r="BK173" s="143">
        <f>ROUND(I173*H173,2)</f>
        <v>0</v>
      </c>
      <c r="BL173" s="16" t="s">
        <v>191</v>
      </c>
      <c r="BM173" s="142" t="s">
        <v>228</v>
      </c>
    </row>
    <row r="174" spans="2:65" s="12" customFormat="1">
      <c r="B174" s="144"/>
      <c r="D174" s="145" t="s">
        <v>126</v>
      </c>
      <c r="E174" s="146" t="s">
        <v>1</v>
      </c>
      <c r="F174" s="147" t="s">
        <v>229</v>
      </c>
      <c r="H174" s="148">
        <v>66.7</v>
      </c>
      <c r="L174" s="144"/>
      <c r="M174" s="149"/>
      <c r="T174" s="150"/>
      <c r="AT174" s="146" t="s">
        <v>126</v>
      </c>
      <c r="AU174" s="146" t="s">
        <v>124</v>
      </c>
      <c r="AV174" s="12" t="s">
        <v>124</v>
      </c>
      <c r="AW174" s="12" t="s">
        <v>26</v>
      </c>
      <c r="AX174" s="12" t="s">
        <v>77</v>
      </c>
      <c r="AY174" s="146" t="s">
        <v>116</v>
      </c>
    </row>
    <row r="175" spans="2:65" s="1" customFormat="1" ht="21.75" customHeight="1">
      <c r="B175" s="130"/>
      <c r="C175" s="156" t="s">
        <v>230</v>
      </c>
      <c r="D175" s="156" t="s">
        <v>195</v>
      </c>
      <c r="E175" s="157" t="s">
        <v>231</v>
      </c>
      <c r="F175" s="158" t="s">
        <v>232</v>
      </c>
      <c r="G175" s="159" t="s">
        <v>233</v>
      </c>
      <c r="H175" s="160">
        <v>3.669</v>
      </c>
      <c r="I175" s="161">
        <v>0</v>
      </c>
      <c r="J175" s="161">
        <f>ROUND(I175*H175,2)</f>
        <v>0</v>
      </c>
      <c r="K175" s="162"/>
      <c r="L175" s="163"/>
      <c r="M175" s="164" t="s">
        <v>1</v>
      </c>
      <c r="N175" s="165" t="s">
        <v>35</v>
      </c>
      <c r="O175" s="140">
        <v>0</v>
      </c>
      <c r="P175" s="140">
        <f>O175*H175</f>
        <v>0</v>
      </c>
      <c r="Q175" s="140">
        <v>0.55000000000000004</v>
      </c>
      <c r="R175" s="140">
        <f>Q175*H175</f>
        <v>2.0179500000000004</v>
      </c>
      <c r="S175" s="140">
        <v>0</v>
      </c>
      <c r="T175" s="141">
        <f>S175*H175</f>
        <v>0</v>
      </c>
      <c r="AR175" s="142" t="s">
        <v>198</v>
      </c>
      <c r="AT175" s="142" t="s">
        <v>195</v>
      </c>
      <c r="AU175" s="142" t="s">
        <v>124</v>
      </c>
      <c r="AY175" s="16" t="s">
        <v>116</v>
      </c>
      <c r="BE175" s="143">
        <f>IF(N175="základná",J175,0)</f>
        <v>0</v>
      </c>
      <c r="BF175" s="143">
        <f>IF(N175="znížená",J175,0)</f>
        <v>0</v>
      </c>
      <c r="BG175" s="143">
        <f>IF(N175="zákl. prenesená",J175,0)</f>
        <v>0</v>
      </c>
      <c r="BH175" s="143">
        <f>IF(N175="zníž. prenesená",J175,0)</f>
        <v>0</v>
      </c>
      <c r="BI175" s="143">
        <f>IF(N175="nulová",J175,0)</f>
        <v>0</v>
      </c>
      <c r="BJ175" s="16" t="s">
        <v>124</v>
      </c>
      <c r="BK175" s="143">
        <f>ROUND(I175*H175,2)</f>
        <v>0</v>
      </c>
      <c r="BL175" s="16" t="s">
        <v>191</v>
      </c>
      <c r="BM175" s="142" t="s">
        <v>234</v>
      </c>
    </row>
    <row r="176" spans="2:65" s="12" customFormat="1">
      <c r="B176" s="144"/>
      <c r="D176" s="145" t="s">
        <v>126</v>
      </c>
      <c r="E176" s="146" t="s">
        <v>1</v>
      </c>
      <c r="F176" s="147" t="s">
        <v>235</v>
      </c>
      <c r="H176" s="148">
        <v>3.669</v>
      </c>
      <c r="L176" s="144"/>
      <c r="M176" s="149"/>
      <c r="T176" s="150"/>
      <c r="AT176" s="146" t="s">
        <v>126</v>
      </c>
      <c r="AU176" s="146" t="s">
        <v>124</v>
      </c>
      <c r="AV176" s="12" t="s">
        <v>124</v>
      </c>
      <c r="AW176" s="12" t="s">
        <v>26</v>
      </c>
      <c r="AX176" s="12" t="s">
        <v>77</v>
      </c>
      <c r="AY176" s="146" t="s">
        <v>116</v>
      </c>
    </row>
    <row r="177" spans="2:65" s="1" customFormat="1" ht="24.2" customHeight="1">
      <c r="B177" s="130"/>
      <c r="C177" s="131" t="s">
        <v>236</v>
      </c>
      <c r="D177" s="131" t="s">
        <v>119</v>
      </c>
      <c r="E177" s="132" t="s">
        <v>237</v>
      </c>
      <c r="F177" s="133" t="s">
        <v>238</v>
      </c>
      <c r="G177" s="134" t="s">
        <v>122</v>
      </c>
      <c r="H177" s="135">
        <v>86.31</v>
      </c>
      <c r="I177" s="136">
        <v>0</v>
      </c>
      <c r="J177" s="136">
        <f>ROUND(I177*H177,2)</f>
        <v>0</v>
      </c>
      <c r="K177" s="137"/>
      <c r="L177" s="28"/>
      <c r="M177" s="138" t="s">
        <v>1</v>
      </c>
      <c r="N177" s="139" t="s">
        <v>35</v>
      </c>
      <c r="O177" s="140">
        <v>0.26400000000000001</v>
      </c>
      <c r="P177" s="140">
        <f>O177*H177</f>
        <v>22.78584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191</v>
      </c>
      <c r="AT177" s="142" t="s">
        <v>119</v>
      </c>
      <c r="AU177" s="142" t="s">
        <v>124</v>
      </c>
      <c r="AY177" s="16" t="s">
        <v>116</v>
      </c>
      <c r="BE177" s="143">
        <f>IF(N177="základná",J177,0)</f>
        <v>0</v>
      </c>
      <c r="BF177" s="143">
        <f>IF(N177="znížená",J177,0)</f>
        <v>0</v>
      </c>
      <c r="BG177" s="143">
        <f>IF(N177="zákl. prenesená",J177,0)</f>
        <v>0</v>
      </c>
      <c r="BH177" s="143">
        <f>IF(N177="zníž. prenesená",J177,0)</f>
        <v>0</v>
      </c>
      <c r="BI177" s="143">
        <f>IF(N177="nulová",J177,0)</f>
        <v>0</v>
      </c>
      <c r="BJ177" s="16" t="s">
        <v>124</v>
      </c>
      <c r="BK177" s="143">
        <f>ROUND(I177*H177,2)</f>
        <v>0</v>
      </c>
      <c r="BL177" s="16" t="s">
        <v>191</v>
      </c>
      <c r="BM177" s="142" t="s">
        <v>239</v>
      </c>
    </row>
    <row r="178" spans="2:65" s="12" customFormat="1">
      <c r="B178" s="144"/>
      <c r="D178" s="145" t="s">
        <v>126</v>
      </c>
      <c r="E178" s="146" t="s">
        <v>1</v>
      </c>
      <c r="F178" s="147" t="s">
        <v>240</v>
      </c>
      <c r="H178" s="148">
        <v>86.31</v>
      </c>
      <c r="L178" s="144"/>
      <c r="M178" s="149"/>
      <c r="T178" s="150"/>
      <c r="AT178" s="146" t="s">
        <v>126</v>
      </c>
      <c r="AU178" s="146" t="s">
        <v>124</v>
      </c>
      <c r="AV178" s="12" t="s">
        <v>124</v>
      </c>
      <c r="AW178" s="12" t="s">
        <v>26</v>
      </c>
      <c r="AX178" s="12" t="s">
        <v>77</v>
      </c>
      <c r="AY178" s="146" t="s">
        <v>116</v>
      </c>
    </row>
    <row r="179" spans="2:65" s="1" customFormat="1" ht="24.2" customHeight="1">
      <c r="B179" s="130"/>
      <c r="C179" s="156" t="s">
        <v>241</v>
      </c>
      <c r="D179" s="156" t="s">
        <v>195</v>
      </c>
      <c r="E179" s="157" t="s">
        <v>242</v>
      </c>
      <c r="F179" s="158" t="s">
        <v>243</v>
      </c>
      <c r="G179" s="159" t="s">
        <v>233</v>
      </c>
      <c r="H179" s="160">
        <v>2.3740000000000001</v>
      </c>
      <c r="I179" s="161">
        <v>0</v>
      </c>
      <c r="J179" s="161">
        <f>ROUND(I179*H179,2)</f>
        <v>0</v>
      </c>
      <c r="K179" s="162"/>
      <c r="L179" s="163"/>
      <c r="M179" s="164" t="s">
        <v>1</v>
      </c>
      <c r="N179" s="165" t="s">
        <v>35</v>
      </c>
      <c r="O179" s="140">
        <v>0</v>
      </c>
      <c r="P179" s="140">
        <f>O179*H179</f>
        <v>0</v>
      </c>
      <c r="Q179" s="140">
        <v>0.55000000000000004</v>
      </c>
      <c r="R179" s="140">
        <f>Q179*H179</f>
        <v>1.3057000000000001</v>
      </c>
      <c r="S179" s="140">
        <v>0</v>
      </c>
      <c r="T179" s="141">
        <f>S179*H179</f>
        <v>0</v>
      </c>
      <c r="AR179" s="142" t="s">
        <v>198</v>
      </c>
      <c r="AT179" s="142" t="s">
        <v>195</v>
      </c>
      <c r="AU179" s="142" t="s">
        <v>124</v>
      </c>
      <c r="AY179" s="16" t="s">
        <v>116</v>
      </c>
      <c r="BE179" s="143">
        <f>IF(N179="základná",J179,0)</f>
        <v>0</v>
      </c>
      <c r="BF179" s="143">
        <f>IF(N179="znížená",J179,0)</f>
        <v>0</v>
      </c>
      <c r="BG179" s="143">
        <f>IF(N179="zákl. prenesená",J179,0)</f>
        <v>0</v>
      </c>
      <c r="BH179" s="143">
        <f>IF(N179="zníž. prenesená",J179,0)</f>
        <v>0</v>
      </c>
      <c r="BI179" s="143">
        <f>IF(N179="nulová",J179,0)</f>
        <v>0</v>
      </c>
      <c r="BJ179" s="16" t="s">
        <v>124</v>
      </c>
      <c r="BK179" s="143">
        <f>ROUND(I179*H179,2)</f>
        <v>0</v>
      </c>
      <c r="BL179" s="16" t="s">
        <v>191</v>
      </c>
      <c r="BM179" s="142" t="s">
        <v>244</v>
      </c>
    </row>
    <row r="180" spans="2:65" s="12" customFormat="1">
      <c r="B180" s="144"/>
      <c r="D180" s="145" t="s">
        <v>126</v>
      </c>
      <c r="E180" s="146" t="s">
        <v>1</v>
      </c>
      <c r="F180" s="147" t="s">
        <v>245</v>
      </c>
      <c r="H180" s="148">
        <v>2.3740000000000001</v>
      </c>
      <c r="L180" s="144"/>
      <c r="M180" s="149"/>
      <c r="T180" s="150"/>
      <c r="AT180" s="146" t="s">
        <v>126</v>
      </c>
      <c r="AU180" s="146" t="s">
        <v>124</v>
      </c>
      <c r="AV180" s="12" t="s">
        <v>124</v>
      </c>
      <c r="AW180" s="12" t="s">
        <v>26</v>
      </c>
      <c r="AX180" s="12" t="s">
        <v>77</v>
      </c>
      <c r="AY180" s="146" t="s">
        <v>116</v>
      </c>
    </row>
    <row r="181" spans="2:65" s="1" customFormat="1" ht="24.2" customHeight="1">
      <c r="B181" s="130"/>
      <c r="C181" s="131" t="s">
        <v>246</v>
      </c>
      <c r="D181" s="131" t="s">
        <v>119</v>
      </c>
      <c r="E181" s="132" t="s">
        <v>247</v>
      </c>
      <c r="F181" s="133" t="s">
        <v>248</v>
      </c>
      <c r="G181" s="134" t="s">
        <v>122</v>
      </c>
      <c r="H181" s="135">
        <v>36.299999999999997</v>
      </c>
      <c r="I181" s="136">
        <v>0</v>
      </c>
      <c r="J181" s="136">
        <f>ROUND(I181*H181,2)</f>
        <v>0</v>
      </c>
      <c r="K181" s="137"/>
      <c r="L181" s="28"/>
      <c r="M181" s="138" t="s">
        <v>1</v>
      </c>
      <c r="N181" s="139" t="s">
        <v>35</v>
      </c>
      <c r="O181" s="140">
        <v>0.68500000000000005</v>
      </c>
      <c r="P181" s="140">
        <f>O181*H181</f>
        <v>24.865500000000001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191</v>
      </c>
      <c r="AT181" s="142" t="s">
        <v>119</v>
      </c>
      <c r="AU181" s="142" t="s">
        <v>124</v>
      </c>
      <c r="AY181" s="16" t="s">
        <v>116</v>
      </c>
      <c r="BE181" s="143">
        <f>IF(N181="základná",J181,0)</f>
        <v>0</v>
      </c>
      <c r="BF181" s="143">
        <f>IF(N181="znížená",J181,0)</f>
        <v>0</v>
      </c>
      <c r="BG181" s="143">
        <f>IF(N181="zákl. prenesená",J181,0)</f>
        <v>0</v>
      </c>
      <c r="BH181" s="143">
        <f>IF(N181="zníž. prenesená",J181,0)</f>
        <v>0</v>
      </c>
      <c r="BI181" s="143">
        <f>IF(N181="nulová",J181,0)</f>
        <v>0</v>
      </c>
      <c r="BJ181" s="16" t="s">
        <v>124</v>
      </c>
      <c r="BK181" s="143">
        <f>ROUND(I181*H181,2)</f>
        <v>0</v>
      </c>
      <c r="BL181" s="16" t="s">
        <v>191</v>
      </c>
      <c r="BM181" s="142" t="s">
        <v>249</v>
      </c>
    </row>
    <row r="182" spans="2:65" s="12" customFormat="1">
      <c r="B182" s="144"/>
      <c r="D182" s="145" t="s">
        <v>126</v>
      </c>
      <c r="E182" s="146" t="s">
        <v>1</v>
      </c>
      <c r="F182" s="147" t="s">
        <v>250</v>
      </c>
      <c r="H182" s="148">
        <v>36.299999999999997</v>
      </c>
      <c r="L182" s="144"/>
      <c r="M182" s="149"/>
      <c r="T182" s="150"/>
      <c r="AT182" s="146" t="s">
        <v>126</v>
      </c>
      <c r="AU182" s="146" t="s">
        <v>124</v>
      </c>
      <c r="AV182" s="12" t="s">
        <v>124</v>
      </c>
      <c r="AW182" s="12" t="s">
        <v>26</v>
      </c>
      <c r="AX182" s="12" t="s">
        <v>69</v>
      </c>
      <c r="AY182" s="146" t="s">
        <v>116</v>
      </c>
    </row>
    <row r="183" spans="2:65" s="14" customFormat="1">
      <c r="B183" s="166"/>
      <c r="D183" s="145" t="s">
        <v>126</v>
      </c>
      <c r="E183" s="167" t="s">
        <v>1</v>
      </c>
      <c r="F183" s="168" t="s">
        <v>251</v>
      </c>
      <c r="H183" s="169">
        <v>36.299999999999997</v>
      </c>
      <c r="L183" s="166"/>
      <c r="M183" s="170"/>
      <c r="T183" s="171"/>
      <c r="AT183" s="167" t="s">
        <v>126</v>
      </c>
      <c r="AU183" s="167" t="s">
        <v>124</v>
      </c>
      <c r="AV183" s="14" t="s">
        <v>123</v>
      </c>
      <c r="AW183" s="14" t="s">
        <v>26</v>
      </c>
      <c r="AX183" s="14" t="s">
        <v>77</v>
      </c>
      <c r="AY183" s="167" t="s">
        <v>116</v>
      </c>
    </row>
    <row r="184" spans="2:65" s="1" customFormat="1" ht="24.2" customHeight="1">
      <c r="B184" s="130"/>
      <c r="C184" s="156" t="s">
        <v>252</v>
      </c>
      <c r="D184" s="156" t="s">
        <v>195</v>
      </c>
      <c r="E184" s="157" t="s">
        <v>253</v>
      </c>
      <c r="F184" s="158" t="s">
        <v>254</v>
      </c>
      <c r="G184" s="159" t="s">
        <v>233</v>
      </c>
      <c r="H184" s="160">
        <v>0.998</v>
      </c>
      <c r="I184" s="161">
        <v>0</v>
      </c>
      <c r="J184" s="161">
        <f>ROUND(I184*H184,2)</f>
        <v>0</v>
      </c>
      <c r="K184" s="162"/>
      <c r="L184" s="163"/>
      <c r="M184" s="164" t="s">
        <v>1</v>
      </c>
      <c r="N184" s="165" t="s">
        <v>35</v>
      </c>
      <c r="O184" s="140">
        <v>0</v>
      </c>
      <c r="P184" s="140">
        <f>O184*H184</f>
        <v>0</v>
      </c>
      <c r="Q184" s="140">
        <v>0.55000000000000004</v>
      </c>
      <c r="R184" s="140">
        <f>Q184*H184</f>
        <v>0.54890000000000005</v>
      </c>
      <c r="S184" s="140">
        <v>0</v>
      </c>
      <c r="T184" s="141">
        <f>S184*H184</f>
        <v>0</v>
      </c>
      <c r="AR184" s="142" t="s">
        <v>198</v>
      </c>
      <c r="AT184" s="142" t="s">
        <v>195</v>
      </c>
      <c r="AU184" s="142" t="s">
        <v>124</v>
      </c>
      <c r="AY184" s="16" t="s">
        <v>116</v>
      </c>
      <c r="BE184" s="143">
        <f>IF(N184="základná",J184,0)</f>
        <v>0</v>
      </c>
      <c r="BF184" s="143">
        <f>IF(N184="znížená",J184,0)</f>
        <v>0</v>
      </c>
      <c r="BG184" s="143">
        <f>IF(N184="zákl. prenesená",J184,0)</f>
        <v>0</v>
      </c>
      <c r="BH184" s="143">
        <f>IF(N184="zníž. prenesená",J184,0)</f>
        <v>0</v>
      </c>
      <c r="BI184" s="143">
        <f>IF(N184="nulová",J184,0)</f>
        <v>0</v>
      </c>
      <c r="BJ184" s="16" t="s">
        <v>124</v>
      </c>
      <c r="BK184" s="143">
        <f>ROUND(I184*H184,2)</f>
        <v>0</v>
      </c>
      <c r="BL184" s="16" t="s">
        <v>191</v>
      </c>
      <c r="BM184" s="142" t="s">
        <v>255</v>
      </c>
    </row>
    <row r="185" spans="2:65" s="12" customFormat="1">
      <c r="B185" s="144"/>
      <c r="D185" s="145" t="s">
        <v>126</v>
      </c>
      <c r="E185" s="146" t="s">
        <v>1</v>
      </c>
      <c r="F185" s="147" t="s">
        <v>256</v>
      </c>
      <c r="H185" s="148">
        <v>0.998</v>
      </c>
      <c r="L185" s="144"/>
      <c r="M185" s="149"/>
      <c r="T185" s="150"/>
      <c r="AT185" s="146" t="s">
        <v>126</v>
      </c>
      <c r="AU185" s="146" t="s">
        <v>124</v>
      </c>
      <c r="AV185" s="12" t="s">
        <v>124</v>
      </c>
      <c r="AW185" s="12" t="s">
        <v>26</v>
      </c>
      <c r="AX185" s="12" t="s">
        <v>77</v>
      </c>
      <c r="AY185" s="146" t="s">
        <v>116</v>
      </c>
    </row>
    <row r="186" spans="2:65" s="1" customFormat="1" ht="21.75" customHeight="1">
      <c r="B186" s="130"/>
      <c r="C186" s="131" t="s">
        <v>257</v>
      </c>
      <c r="D186" s="131" t="s">
        <v>119</v>
      </c>
      <c r="E186" s="132" t="s">
        <v>258</v>
      </c>
      <c r="F186" s="133" t="s">
        <v>259</v>
      </c>
      <c r="G186" s="134" t="s">
        <v>222</v>
      </c>
      <c r="H186" s="135">
        <v>2588.4</v>
      </c>
      <c r="I186" s="136">
        <v>0</v>
      </c>
      <c r="J186" s="136">
        <f>ROUND(I186*H186,2)</f>
        <v>0</v>
      </c>
      <c r="K186" s="137"/>
      <c r="L186" s="28"/>
      <c r="M186" s="138" t="s">
        <v>1</v>
      </c>
      <c r="N186" s="139" t="s">
        <v>35</v>
      </c>
      <c r="O186" s="140">
        <v>5.305E-2</v>
      </c>
      <c r="P186" s="140">
        <f>O186*H186</f>
        <v>137.31461999999999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191</v>
      </c>
      <c r="AT186" s="142" t="s">
        <v>119</v>
      </c>
      <c r="AU186" s="142" t="s">
        <v>124</v>
      </c>
      <c r="AY186" s="16" t="s">
        <v>116</v>
      </c>
      <c r="BE186" s="143">
        <f>IF(N186="základná",J186,0)</f>
        <v>0</v>
      </c>
      <c r="BF186" s="143">
        <f>IF(N186="znížená",J186,0)</f>
        <v>0</v>
      </c>
      <c r="BG186" s="143">
        <f>IF(N186="zákl. prenesená",J186,0)</f>
        <v>0</v>
      </c>
      <c r="BH186" s="143">
        <f>IF(N186="zníž. prenesená",J186,0)</f>
        <v>0</v>
      </c>
      <c r="BI186" s="143">
        <f>IF(N186="nulová",J186,0)</f>
        <v>0</v>
      </c>
      <c r="BJ186" s="16" t="s">
        <v>124</v>
      </c>
      <c r="BK186" s="143">
        <f>ROUND(I186*H186,2)</f>
        <v>0</v>
      </c>
      <c r="BL186" s="16" t="s">
        <v>191</v>
      </c>
      <c r="BM186" s="142" t="s">
        <v>260</v>
      </c>
    </row>
    <row r="187" spans="2:65" s="12" customFormat="1">
      <c r="B187" s="144"/>
      <c r="D187" s="145" t="s">
        <v>126</v>
      </c>
      <c r="E187" s="146" t="s">
        <v>1</v>
      </c>
      <c r="F187" s="147" t="s">
        <v>261</v>
      </c>
      <c r="H187" s="148">
        <v>2588.4</v>
      </c>
      <c r="L187" s="144"/>
      <c r="M187" s="149"/>
      <c r="T187" s="150"/>
      <c r="AT187" s="146" t="s">
        <v>126</v>
      </c>
      <c r="AU187" s="146" t="s">
        <v>124</v>
      </c>
      <c r="AV187" s="12" t="s">
        <v>124</v>
      </c>
      <c r="AW187" s="12" t="s">
        <v>26</v>
      </c>
      <c r="AX187" s="12" t="s">
        <v>77</v>
      </c>
      <c r="AY187" s="146" t="s">
        <v>116</v>
      </c>
    </row>
    <row r="188" spans="2:65" s="1" customFormat="1" ht="24.2" customHeight="1">
      <c r="B188" s="130"/>
      <c r="C188" s="156" t="s">
        <v>262</v>
      </c>
      <c r="D188" s="156" t="s">
        <v>195</v>
      </c>
      <c r="E188" s="157" t="s">
        <v>263</v>
      </c>
      <c r="F188" s="158" t="s">
        <v>264</v>
      </c>
      <c r="G188" s="159" t="s">
        <v>233</v>
      </c>
      <c r="H188" s="160">
        <v>6.8330000000000002</v>
      </c>
      <c r="I188" s="161">
        <v>0</v>
      </c>
      <c r="J188" s="161">
        <f>ROUND(I188*H188,2)</f>
        <v>0</v>
      </c>
      <c r="K188" s="162"/>
      <c r="L188" s="163"/>
      <c r="M188" s="164" t="s">
        <v>1</v>
      </c>
      <c r="N188" s="165" t="s">
        <v>35</v>
      </c>
      <c r="O188" s="140">
        <v>0</v>
      </c>
      <c r="P188" s="140">
        <f>O188*H188</f>
        <v>0</v>
      </c>
      <c r="Q188" s="140">
        <v>0.5</v>
      </c>
      <c r="R188" s="140">
        <f>Q188*H188</f>
        <v>3.4165000000000001</v>
      </c>
      <c r="S188" s="140">
        <v>0</v>
      </c>
      <c r="T188" s="141">
        <f>S188*H188</f>
        <v>0</v>
      </c>
      <c r="AR188" s="142" t="s">
        <v>198</v>
      </c>
      <c r="AT188" s="142" t="s">
        <v>195</v>
      </c>
      <c r="AU188" s="142" t="s">
        <v>124</v>
      </c>
      <c r="AY188" s="16" t="s">
        <v>116</v>
      </c>
      <c r="BE188" s="143">
        <f>IF(N188="základná",J188,0)</f>
        <v>0</v>
      </c>
      <c r="BF188" s="143">
        <f>IF(N188="znížená",J188,0)</f>
        <v>0</v>
      </c>
      <c r="BG188" s="143">
        <f>IF(N188="zákl. prenesená",J188,0)</f>
        <v>0</v>
      </c>
      <c r="BH188" s="143">
        <f>IF(N188="zníž. prenesená",J188,0)</f>
        <v>0</v>
      </c>
      <c r="BI188" s="143">
        <f>IF(N188="nulová",J188,0)</f>
        <v>0</v>
      </c>
      <c r="BJ188" s="16" t="s">
        <v>124</v>
      </c>
      <c r="BK188" s="143">
        <f>ROUND(I188*H188,2)</f>
        <v>0</v>
      </c>
      <c r="BL188" s="16" t="s">
        <v>191</v>
      </c>
      <c r="BM188" s="142" t="s">
        <v>265</v>
      </c>
    </row>
    <row r="189" spans="2:65" s="12" customFormat="1">
      <c r="B189" s="144"/>
      <c r="D189" s="145" t="s">
        <v>126</v>
      </c>
      <c r="E189" s="146" t="s">
        <v>1</v>
      </c>
      <c r="F189" s="147" t="s">
        <v>266</v>
      </c>
      <c r="H189" s="148">
        <v>6.8330000000000002</v>
      </c>
      <c r="L189" s="144"/>
      <c r="M189" s="149"/>
      <c r="T189" s="150"/>
      <c r="AT189" s="146" t="s">
        <v>126</v>
      </c>
      <c r="AU189" s="146" t="s">
        <v>124</v>
      </c>
      <c r="AV189" s="12" t="s">
        <v>124</v>
      </c>
      <c r="AW189" s="12" t="s">
        <v>26</v>
      </c>
      <c r="AX189" s="12" t="s">
        <v>77</v>
      </c>
      <c r="AY189" s="146" t="s">
        <v>116</v>
      </c>
    </row>
    <row r="190" spans="2:65" s="1" customFormat="1" ht="16.5" customHeight="1">
      <c r="B190" s="130"/>
      <c r="C190" s="131" t="s">
        <v>267</v>
      </c>
      <c r="D190" s="131" t="s">
        <v>119</v>
      </c>
      <c r="E190" s="132" t="s">
        <v>268</v>
      </c>
      <c r="F190" s="133" t="s">
        <v>269</v>
      </c>
      <c r="G190" s="134" t="s">
        <v>222</v>
      </c>
      <c r="H190" s="135">
        <v>1438</v>
      </c>
      <c r="I190" s="136">
        <v>0</v>
      </c>
      <c r="J190" s="136">
        <f>ROUND(I190*H190,2)</f>
        <v>0</v>
      </c>
      <c r="K190" s="137"/>
      <c r="L190" s="28"/>
      <c r="M190" s="138" t="s">
        <v>1</v>
      </c>
      <c r="N190" s="139" t="s">
        <v>35</v>
      </c>
      <c r="O190" s="140">
        <v>0.10407</v>
      </c>
      <c r="P190" s="140">
        <f>O190*H190</f>
        <v>149.65266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191</v>
      </c>
      <c r="AT190" s="142" t="s">
        <v>119</v>
      </c>
      <c r="AU190" s="142" t="s">
        <v>124</v>
      </c>
      <c r="AY190" s="16" t="s">
        <v>116</v>
      </c>
      <c r="BE190" s="143">
        <f>IF(N190="základná",J190,0)</f>
        <v>0</v>
      </c>
      <c r="BF190" s="143">
        <f>IF(N190="znížená",J190,0)</f>
        <v>0</v>
      </c>
      <c r="BG190" s="143">
        <f>IF(N190="zákl. prenesená",J190,0)</f>
        <v>0</v>
      </c>
      <c r="BH190" s="143">
        <f>IF(N190="zníž. prenesená",J190,0)</f>
        <v>0</v>
      </c>
      <c r="BI190" s="143">
        <f>IF(N190="nulová",J190,0)</f>
        <v>0</v>
      </c>
      <c r="BJ190" s="16" t="s">
        <v>124</v>
      </c>
      <c r="BK190" s="143">
        <f>ROUND(I190*H190,2)</f>
        <v>0</v>
      </c>
      <c r="BL190" s="16" t="s">
        <v>191</v>
      </c>
      <c r="BM190" s="142" t="s">
        <v>270</v>
      </c>
    </row>
    <row r="191" spans="2:65" s="12" customFormat="1">
      <c r="B191" s="144"/>
      <c r="D191" s="145" t="s">
        <v>126</v>
      </c>
      <c r="E191" s="146" t="s">
        <v>1</v>
      </c>
      <c r="F191" s="147" t="s">
        <v>271</v>
      </c>
      <c r="H191" s="148">
        <v>1438</v>
      </c>
      <c r="L191" s="144"/>
      <c r="M191" s="149"/>
      <c r="T191" s="150"/>
      <c r="AT191" s="146" t="s">
        <v>126</v>
      </c>
      <c r="AU191" s="146" t="s">
        <v>124</v>
      </c>
      <c r="AV191" s="12" t="s">
        <v>124</v>
      </c>
      <c r="AW191" s="12" t="s">
        <v>26</v>
      </c>
      <c r="AX191" s="12" t="s">
        <v>77</v>
      </c>
      <c r="AY191" s="146" t="s">
        <v>116</v>
      </c>
    </row>
    <row r="192" spans="2:65" s="1" customFormat="1" ht="24.2" customHeight="1">
      <c r="B192" s="130"/>
      <c r="C192" s="156" t="s">
        <v>272</v>
      </c>
      <c r="D192" s="156" t="s">
        <v>195</v>
      </c>
      <c r="E192" s="157" t="s">
        <v>263</v>
      </c>
      <c r="F192" s="158" t="s">
        <v>264</v>
      </c>
      <c r="G192" s="159" t="s">
        <v>233</v>
      </c>
      <c r="H192" s="160">
        <v>11.145</v>
      </c>
      <c r="I192" s="161">
        <v>0</v>
      </c>
      <c r="J192" s="161">
        <f>ROUND(I192*H192,2)</f>
        <v>0</v>
      </c>
      <c r="K192" s="162"/>
      <c r="L192" s="163"/>
      <c r="M192" s="164" t="s">
        <v>1</v>
      </c>
      <c r="N192" s="165" t="s">
        <v>35</v>
      </c>
      <c r="O192" s="140">
        <v>0</v>
      </c>
      <c r="P192" s="140">
        <f>O192*H192</f>
        <v>0</v>
      </c>
      <c r="Q192" s="140">
        <v>0.5</v>
      </c>
      <c r="R192" s="140">
        <f>Q192*H192</f>
        <v>5.5724999999999998</v>
      </c>
      <c r="S192" s="140">
        <v>0</v>
      </c>
      <c r="T192" s="141">
        <f>S192*H192</f>
        <v>0</v>
      </c>
      <c r="AR192" s="142" t="s">
        <v>198</v>
      </c>
      <c r="AT192" s="142" t="s">
        <v>195</v>
      </c>
      <c r="AU192" s="142" t="s">
        <v>124</v>
      </c>
      <c r="AY192" s="16" t="s">
        <v>116</v>
      </c>
      <c r="BE192" s="143">
        <f>IF(N192="základná",J192,0)</f>
        <v>0</v>
      </c>
      <c r="BF192" s="143">
        <f>IF(N192="znížená",J192,0)</f>
        <v>0</v>
      </c>
      <c r="BG192" s="143">
        <f>IF(N192="zákl. prenesená",J192,0)</f>
        <v>0</v>
      </c>
      <c r="BH192" s="143">
        <f>IF(N192="zníž. prenesená",J192,0)</f>
        <v>0</v>
      </c>
      <c r="BI192" s="143">
        <f>IF(N192="nulová",J192,0)</f>
        <v>0</v>
      </c>
      <c r="BJ192" s="16" t="s">
        <v>124</v>
      </c>
      <c r="BK192" s="143">
        <f>ROUND(I192*H192,2)</f>
        <v>0</v>
      </c>
      <c r="BL192" s="16" t="s">
        <v>191</v>
      </c>
      <c r="BM192" s="142" t="s">
        <v>273</v>
      </c>
    </row>
    <row r="193" spans="2:65" s="1" customFormat="1" ht="33" customHeight="1">
      <c r="B193" s="130"/>
      <c r="C193" s="131" t="s">
        <v>274</v>
      </c>
      <c r="D193" s="131" t="s">
        <v>119</v>
      </c>
      <c r="E193" s="132" t="s">
        <v>275</v>
      </c>
      <c r="F193" s="133" t="s">
        <v>276</v>
      </c>
      <c r="G193" s="134" t="s">
        <v>122</v>
      </c>
      <c r="H193" s="135">
        <v>86.31</v>
      </c>
      <c r="I193" s="136">
        <v>0</v>
      </c>
      <c r="J193" s="136">
        <f>ROUND(I193*H193,2)</f>
        <v>0</v>
      </c>
      <c r="K193" s="137"/>
      <c r="L193" s="28"/>
      <c r="M193" s="138" t="s">
        <v>1</v>
      </c>
      <c r="N193" s="139" t="s">
        <v>35</v>
      </c>
      <c r="O193" s="140">
        <v>9.5000000000000001E-2</v>
      </c>
      <c r="P193" s="140">
        <f>O193*H193</f>
        <v>8.1994500000000006</v>
      </c>
      <c r="Q193" s="140">
        <v>0</v>
      </c>
      <c r="R193" s="140">
        <f>Q193*H193</f>
        <v>0</v>
      </c>
      <c r="S193" s="140">
        <v>1.6E-2</v>
      </c>
      <c r="T193" s="141">
        <f>S193*H193</f>
        <v>1.38096</v>
      </c>
      <c r="AR193" s="142" t="s">
        <v>191</v>
      </c>
      <c r="AT193" s="142" t="s">
        <v>119</v>
      </c>
      <c r="AU193" s="142" t="s">
        <v>124</v>
      </c>
      <c r="AY193" s="16" t="s">
        <v>116</v>
      </c>
      <c r="BE193" s="143">
        <f>IF(N193="základná",J193,0)</f>
        <v>0</v>
      </c>
      <c r="BF193" s="143">
        <f>IF(N193="znížená",J193,0)</f>
        <v>0</v>
      </c>
      <c r="BG193" s="143">
        <f>IF(N193="zákl. prenesená",J193,0)</f>
        <v>0</v>
      </c>
      <c r="BH193" s="143">
        <f>IF(N193="zníž. prenesená",J193,0)</f>
        <v>0</v>
      </c>
      <c r="BI193" s="143">
        <f>IF(N193="nulová",J193,0)</f>
        <v>0</v>
      </c>
      <c r="BJ193" s="16" t="s">
        <v>124</v>
      </c>
      <c r="BK193" s="143">
        <f>ROUND(I193*H193,2)</f>
        <v>0</v>
      </c>
      <c r="BL193" s="16" t="s">
        <v>191</v>
      </c>
      <c r="BM193" s="142" t="s">
        <v>277</v>
      </c>
    </row>
    <row r="194" spans="2:65" s="13" customFormat="1">
      <c r="B194" s="151"/>
      <c r="D194" s="145" t="s">
        <v>126</v>
      </c>
      <c r="E194" s="152" t="s">
        <v>1</v>
      </c>
      <c r="F194" s="153" t="s">
        <v>278</v>
      </c>
      <c r="H194" s="152" t="s">
        <v>1</v>
      </c>
      <c r="L194" s="151"/>
      <c r="M194" s="154"/>
      <c r="T194" s="155"/>
      <c r="AT194" s="152" t="s">
        <v>126</v>
      </c>
      <c r="AU194" s="152" t="s">
        <v>124</v>
      </c>
      <c r="AV194" s="13" t="s">
        <v>77</v>
      </c>
      <c r="AW194" s="13" t="s">
        <v>26</v>
      </c>
      <c r="AX194" s="13" t="s">
        <v>69</v>
      </c>
      <c r="AY194" s="152" t="s">
        <v>116</v>
      </c>
    </row>
    <row r="195" spans="2:65" s="12" customFormat="1">
      <c r="B195" s="144"/>
      <c r="D195" s="145" t="s">
        <v>126</v>
      </c>
      <c r="E195" s="146" t="s">
        <v>1</v>
      </c>
      <c r="F195" s="147" t="s">
        <v>279</v>
      </c>
      <c r="H195" s="148">
        <v>86.31</v>
      </c>
      <c r="L195" s="144"/>
      <c r="M195" s="149"/>
      <c r="T195" s="150"/>
      <c r="AT195" s="146" t="s">
        <v>126</v>
      </c>
      <c r="AU195" s="146" t="s">
        <v>124</v>
      </c>
      <c r="AV195" s="12" t="s">
        <v>124</v>
      </c>
      <c r="AW195" s="12" t="s">
        <v>26</v>
      </c>
      <c r="AX195" s="12" t="s">
        <v>77</v>
      </c>
      <c r="AY195" s="146" t="s">
        <v>116</v>
      </c>
    </row>
    <row r="196" spans="2:65" s="1" customFormat="1" ht="33" customHeight="1">
      <c r="B196" s="130"/>
      <c r="C196" s="131" t="s">
        <v>198</v>
      </c>
      <c r="D196" s="131" t="s">
        <v>119</v>
      </c>
      <c r="E196" s="132" t="s">
        <v>280</v>
      </c>
      <c r="F196" s="133" t="s">
        <v>281</v>
      </c>
      <c r="G196" s="134" t="s">
        <v>122</v>
      </c>
      <c r="H196" s="135">
        <v>476</v>
      </c>
      <c r="I196" s="136">
        <v>0</v>
      </c>
      <c r="J196" s="136">
        <f>ROUND(I196*H196,2)</f>
        <v>0</v>
      </c>
      <c r="K196" s="137"/>
      <c r="L196" s="28"/>
      <c r="M196" s="138" t="s">
        <v>1</v>
      </c>
      <c r="N196" s="139" t="s">
        <v>35</v>
      </c>
      <c r="O196" s="140">
        <v>4.7E-2</v>
      </c>
      <c r="P196" s="140">
        <f>O196*H196</f>
        <v>22.372</v>
      </c>
      <c r="Q196" s="140">
        <v>0</v>
      </c>
      <c r="R196" s="140">
        <f>Q196*H196</f>
        <v>0</v>
      </c>
      <c r="S196" s="140">
        <v>5.0000000000000001E-3</v>
      </c>
      <c r="T196" s="141">
        <f>S196*H196</f>
        <v>2.38</v>
      </c>
      <c r="AR196" s="142" t="s">
        <v>191</v>
      </c>
      <c r="AT196" s="142" t="s">
        <v>119</v>
      </c>
      <c r="AU196" s="142" t="s">
        <v>124</v>
      </c>
      <c r="AY196" s="16" t="s">
        <v>116</v>
      </c>
      <c r="BE196" s="143">
        <f>IF(N196="základná",J196,0)</f>
        <v>0</v>
      </c>
      <c r="BF196" s="143">
        <f>IF(N196="znížená",J196,0)</f>
        <v>0</v>
      </c>
      <c r="BG196" s="143">
        <f>IF(N196="zákl. prenesená",J196,0)</f>
        <v>0</v>
      </c>
      <c r="BH196" s="143">
        <f>IF(N196="zníž. prenesená",J196,0)</f>
        <v>0</v>
      </c>
      <c r="BI196" s="143">
        <f>IF(N196="nulová",J196,0)</f>
        <v>0</v>
      </c>
      <c r="BJ196" s="16" t="s">
        <v>124</v>
      </c>
      <c r="BK196" s="143">
        <f>ROUND(I196*H196,2)</f>
        <v>0</v>
      </c>
      <c r="BL196" s="16" t="s">
        <v>191</v>
      </c>
      <c r="BM196" s="142" t="s">
        <v>282</v>
      </c>
    </row>
    <row r="197" spans="2:65" s="12" customFormat="1">
      <c r="B197" s="144"/>
      <c r="D197" s="145" t="s">
        <v>126</v>
      </c>
      <c r="E197" s="146" t="s">
        <v>1</v>
      </c>
      <c r="F197" s="147" t="s">
        <v>283</v>
      </c>
      <c r="H197" s="148">
        <v>476</v>
      </c>
      <c r="L197" s="144"/>
      <c r="M197" s="149"/>
      <c r="T197" s="150"/>
      <c r="AT197" s="146" t="s">
        <v>126</v>
      </c>
      <c r="AU197" s="146" t="s">
        <v>124</v>
      </c>
      <c r="AV197" s="12" t="s">
        <v>124</v>
      </c>
      <c r="AW197" s="12" t="s">
        <v>26</v>
      </c>
      <c r="AX197" s="12" t="s">
        <v>77</v>
      </c>
      <c r="AY197" s="146" t="s">
        <v>116</v>
      </c>
    </row>
    <row r="198" spans="2:65" s="1" customFormat="1" ht="16.5" customHeight="1">
      <c r="B198" s="130"/>
      <c r="C198" s="131" t="s">
        <v>284</v>
      </c>
      <c r="D198" s="131" t="s">
        <v>119</v>
      </c>
      <c r="E198" s="132" t="s">
        <v>285</v>
      </c>
      <c r="F198" s="133" t="s">
        <v>286</v>
      </c>
      <c r="G198" s="134" t="s">
        <v>122</v>
      </c>
      <c r="H198" s="135">
        <v>13.6</v>
      </c>
      <c r="I198" s="136">
        <v>0</v>
      </c>
      <c r="J198" s="136">
        <f>ROUND(I198*H198,2)</f>
        <v>0</v>
      </c>
      <c r="K198" s="137"/>
      <c r="L198" s="28"/>
      <c r="M198" s="138" t="s">
        <v>1</v>
      </c>
      <c r="N198" s="139" t="s">
        <v>35</v>
      </c>
      <c r="O198" s="140">
        <v>0.37969000000000003</v>
      </c>
      <c r="P198" s="140">
        <f>O198*H198</f>
        <v>5.1637840000000006</v>
      </c>
      <c r="Q198" s="140">
        <v>6.0600000000000003E-3</v>
      </c>
      <c r="R198" s="140">
        <f>Q198*H198</f>
        <v>8.2416000000000003E-2</v>
      </c>
      <c r="S198" s="140">
        <v>0</v>
      </c>
      <c r="T198" s="141">
        <f>S198*H198</f>
        <v>0</v>
      </c>
      <c r="AR198" s="142" t="s">
        <v>191</v>
      </c>
      <c r="AT198" s="142" t="s">
        <v>119</v>
      </c>
      <c r="AU198" s="142" t="s">
        <v>124</v>
      </c>
      <c r="AY198" s="16" t="s">
        <v>116</v>
      </c>
      <c r="BE198" s="143">
        <f>IF(N198="základná",J198,0)</f>
        <v>0</v>
      </c>
      <c r="BF198" s="143">
        <f>IF(N198="znížená",J198,0)</f>
        <v>0</v>
      </c>
      <c r="BG198" s="143">
        <f>IF(N198="zákl. prenesená",J198,0)</f>
        <v>0</v>
      </c>
      <c r="BH198" s="143">
        <f>IF(N198="zníž. prenesená",J198,0)</f>
        <v>0</v>
      </c>
      <c r="BI198" s="143">
        <f>IF(N198="nulová",J198,0)</f>
        <v>0</v>
      </c>
      <c r="BJ198" s="16" t="s">
        <v>124</v>
      </c>
      <c r="BK198" s="143">
        <f>ROUND(I198*H198,2)</f>
        <v>0</v>
      </c>
      <c r="BL198" s="16" t="s">
        <v>191</v>
      </c>
      <c r="BM198" s="142" t="s">
        <v>287</v>
      </c>
    </row>
    <row r="199" spans="2:65" s="12" customFormat="1">
      <c r="B199" s="144"/>
      <c r="D199" s="145" t="s">
        <v>126</v>
      </c>
      <c r="E199" s="146" t="s">
        <v>1</v>
      </c>
      <c r="F199" s="147" t="s">
        <v>288</v>
      </c>
      <c r="H199" s="148">
        <v>13.6</v>
      </c>
      <c r="L199" s="144"/>
      <c r="M199" s="149"/>
      <c r="T199" s="150"/>
      <c r="AT199" s="146" t="s">
        <v>126</v>
      </c>
      <c r="AU199" s="146" t="s">
        <v>124</v>
      </c>
      <c r="AV199" s="12" t="s">
        <v>124</v>
      </c>
      <c r="AW199" s="12" t="s">
        <v>26</v>
      </c>
      <c r="AX199" s="12" t="s">
        <v>77</v>
      </c>
      <c r="AY199" s="146" t="s">
        <v>116</v>
      </c>
    </row>
    <row r="200" spans="2:65" s="1" customFormat="1" ht="44.25" customHeight="1">
      <c r="B200" s="130"/>
      <c r="C200" s="131" t="s">
        <v>289</v>
      </c>
      <c r="D200" s="131" t="s">
        <v>119</v>
      </c>
      <c r="E200" s="132" t="s">
        <v>290</v>
      </c>
      <c r="F200" s="133" t="s">
        <v>291</v>
      </c>
      <c r="G200" s="134" t="s">
        <v>233</v>
      </c>
      <c r="H200" s="135">
        <v>21.402000000000001</v>
      </c>
      <c r="I200" s="136">
        <v>0</v>
      </c>
      <c r="J200" s="136">
        <f>ROUND(I200*H200,2)</f>
        <v>0</v>
      </c>
      <c r="K200" s="137"/>
      <c r="L200" s="28"/>
      <c r="M200" s="138" t="s">
        <v>1</v>
      </c>
      <c r="N200" s="139" t="s">
        <v>35</v>
      </c>
      <c r="O200" s="140">
        <v>1.025E-2</v>
      </c>
      <c r="P200" s="140">
        <f>O200*H200</f>
        <v>0.21937050000000002</v>
      </c>
      <c r="Q200" s="140">
        <v>2.2329999999999999E-2</v>
      </c>
      <c r="R200" s="140">
        <f>Q200*H200</f>
        <v>0.47790665999999998</v>
      </c>
      <c r="S200" s="140">
        <v>0</v>
      </c>
      <c r="T200" s="141">
        <f>S200*H200</f>
        <v>0</v>
      </c>
      <c r="AR200" s="142" t="s">
        <v>191</v>
      </c>
      <c r="AT200" s="142" t="s">
        <v>119</v>
      </c>
      <c r="AU200" s="142" t="s">
        <v>124</v>
      </c>
      <c r="AY200" s="16" t="s">
        <v>116</v>
      </c>
      <c r="BE200" s="143">
        <f>IF(N200="základná",J200,0)</f>
        <v>0</v>
      </c>
      <c r="BF200" s="143">
        <f>IF(N200="znížená",J200,0)</f>
        <v>0</v>
      </c>
      <c r="BG200" s="143">
        <f>IF(N200="zákl. prenesená",J200,0)</f>
        <v>0</v>
      </c>
      <c r="BH200" s="143">
        <f>IF(N200="zníž. prenesená",J200,0)</f>
        <v>0</v>
      </c>
      <c r="BI200" s="143">
        <f>IF(N200="nulová",J200,0)</f>
        <v>0</v>
      </c>
      <c r="BJ200" s="16" t="s">
        <v>124</v>
      </c>
      <c r="BK200" s="143">
        <f>ROUND(I200*H200,2)</f>
        <v>0</v>
      </c>
      <c r="BL200" s="16" t="s">
        <v>191</v>
      </c>
      <c r="BM200" s="142" t="s">
        <v>292</v>
      </c>
    </row>
    <row r="201" spans="2:65" s="1" customFormat="1" ht="24.2" customHeight="1">
      <c r="B201" s="130"/>
      <c r="C201" s="131" t="s">
        <v>293</v>
      </c>
      <c r="D201" s="131" t="s">
        <v>119</v>
      </c>
      <c r="E201" s="132" t="s">
        <v>294</v>
      </c>
      <c r="F201" s="133" t="s">
        <v>295</v>
      </c>
      <c r="G201" s="134" t="s">
        <v>216</v>
      </c>
      <c r="H201" s="135">
        <v>227.11</v>
      </c>
      <c r="I201" s="136">
        <v>0</v>
      </c>
      <c r="J201" s="136">
        <f>ROUND(I201*H201,2)</f>
        <v>0</v>
      </c>
      <c r="K201" s="137"/>
      <c r="L201" s="28"/>
      <c r="M201" s="138" t="s">
        <v>1</v>
      </c>
      <c r="N201" s="139" t="s">
        <v>35</v>
      </c>
      <c r="O201" s="140">
        <v>0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191</v>
      </c>
      <c r="AT201" s="142" t="s">
        <v>119</v>
      </c>
      <c r="AU201" s="142" t="s">
        <v>124</v>
      </c>
      <c r="AY201" s="16" t="s">
        <v>116</v>
      </c>
      <c r="BE201" s="143">
        <f>IF(N201="základná",J201,0)</f>
        <v>0</v>
      </c>
      <c r="BF201" s="143">
        <f>IF(N201="znížená",J201,0)</f>
        <v>0</v>
      </c>
      <c r="BG201" s="143">
        <f>IF(N201="zákl. prenesená",J201,0)</f>
        <v>0</v>
      </c>
      <c r="BH201" s="143">
        <f>IF(N201="zníž. prenesená",J201,0)</f>
        <v>0</v>
      </c>
      <c r="BI201" s="143">
        <f>IF(N201="nulová",J201,0)</f>
        <v>0</v>
      </c>
      <c r="BJ201" s="16" t="s">
        <v>124</v>
      </c>
      <c r="BK201" s="143">
        <f>ROUND(I201*H201,2)</f>
        <v>0</v>
      </c>
      <c r="BL201" s="16" t="s">
        <v>191</v>
      </c>
      <c r="BM201" s="142" t="s">
        <v>296</v>
      </c>
    </row>
    <row r="202" spans="2:65" s="11" customFormat="1" ht="22.9" customHeight="1">
      <c r="B202" s="119"/>
      <c r="D202" s="120" t="s">
        <v>68</v>
      </c>
      <c r="E202" s="128" t="s">
        <v>297</v>
      </c>
      <c r="F202" s="128" t="s">
        <v>298</v>
      </c>
      <c r="J202" s="129">
        <f>BK202</f>
        <v>0</v>
      </c>
      <c r="L202" s="119"/>
      <c r="M202" s="123"/>
      <c r="P202" s="124">
        <f>SUM(P203:P298)</f>
        <v>555.75927300000023</v>
      </c>
      <c r="R202" s="124">
        <f>SUM(R203:R298)</f>
        <v>1.6824549999999996</v>
      </c>
      <c r="T202" s="125">
        <f>SUM(T203:T298)</f>
        <v>1.9347231</v>
      </c>
      <c r="AR202" s="120" t="s">
        <v>124</v>
      </c>
      <c r="AT202" s="126" t="s">
        <v>68</v>
      </c>
      <c r="AU202" s="126" t="s">
        <v>77</v>
      </c>
      <c r="AY202" s="120" t="s">
        <v>116</v>
      </c>
      <c r="BK202" s="127">
        <f>SUM(BK203:BK298)</f>
        <v>0</v>
      </c>
    </row>
    <row r="203" spans="2:65" s="1" customFormat="1" ht="24.2" customHeight="1">
      <c r="B203" s="130"/>
      <c r="C203" s="131" t="s">
        <v>299</v>
      </c>
      <c r="D203" s="131" t="s">
        <v>119</v>
      </c>
      <c r="E203" s="132" t="s">
        <v>300</v>
      </c>
      <c r="F203" s="133" t="s">
        <v>301</v>
      </c>
      <c r="G203" s="134" t="s">
        <v>122</v>
      </c>
      <c r="H203" s="135">
        <v>86.31</v>
      </c>
      <c r="I203" s="136">
        <v>0</v>
      </c>
      <c r="J203" s="136">
        <f>ROUND(I203*H203,2)</f>
        <v>0</v>
      </c>
      <c r="K203" s="137"/>
      <c r="L203" s="28"/>
      <c r="M203" s="138" t="s">
        <v>1</v>
      </c>
      <c r="N203" s="139" t="s">
        <v>35</v>
      </c>
      <c r="O203" s="140">
        <v>0.104</v>
      </c>
      <c r="P203" s="140">
        <f>O203*H203</f>
        <v>8.9762400000000007</v>
      </c>
      <c r="Q203" s="140">
        <v>0</v>
      </c>
      <c r="R203" s="140">
        <f>Q203*H203</f>
        <v>0</v>
      </c>
      <c r="S203" s="140">
        <v>7.5100000000000002E-3</v>
      </c>
      <c r="T203" s="141">
        <f>S203*H203</f>
        <v>0.64818810000000004</v>
      </c>
      <c r="AR203" s="142" t="s">
        <v>191</v>
      </c>
      <c r="AT203" s="142" t="s">
        <v>119</v>
      </c>
      <c r="AU203" s="142" t="s">
        <v>124</v>
      </c>
      <c r="AY203" s="16" t="s">
        <v>116</v>
      </c>
      <c r="BE203" s="143">
        <f>IF(N203="základná",J203,0)</f>
        <v>0</v>
      </c>
      <c r="BF203" s="143">
        <f>IF(N203="znížená",J203,0)</f>
        <v>0</v>
      </c>
      <c r="BG203" s="143">
        <f>IF(N203="zákl. prenesená",J203,0)</f>
        <v>0</v>
      </c>
      <c r="BH203" s="143">
        <f>IF(N203="zníž. prenesená",J203,0)</f>
        <v>0</v>
      </c>
      <c r="BI203" s="143">
        <f>IF(N203="nulová",J203,0)</f>
        <v>0</v>
      </c>
      <c r="BJ203" s="16" t="s">
        <v>124</v>
      </c>
      <c r="BK203" s="143">
        <f>ROUND(I203*H203,2)</f>
        <v>0</v>
      </c>
      <c r="BL203" s="16" t="s">
        <v>191</v>
      </c>
      <c r="BM203" s="142" t="s">
        <v>302</v>
      </c>
    </row>
    <row r="204" spans="2:65" s="13" customFormat="1">
      <c r="B204" s="151"/>
      <c r="D204" s="145" t="s">
        <v>126</v>
      </c>
      <c r="E204" s="152" t="s">
        <v>1</v>
      </c>
      <c r="F204" s="153" t="s">
        <v>303</v>
      </c>
      <c r="H204" s="152" t="s">
        <v>1</v>
      </c>
      <c r="L204" s="151"/>
      <c r="M204" s="154"/>
      <c r="T204" s="155"/>
      <c r="AT204" s="152" t="s">
        <v>126</v>
      </c>
      <c r="AU204" s="152" t="s">
        <v>124</v>
      </c>
      <c r="AV204" s="13" t="s">
        <v>77</v>
      </c>
      <c r="AW204" s="13" t="s">
        <v>26</v>
      </c>
      <c r="AX204" s="13" t="s">
        <v>69</v>
      </c>
      <c r="AY204" s="152" t="s">
        <v>116</v>
      </c>
    </row>
    <row r="205" spans="2:65" s="12" customFormat="1">
      <c r="B205" s="144"/>
      <c r="D205" s="145" t="s">
        <v>126</v>
      </c>
      <c r="E205" s="146" t="s">
        <v>1</v>
      </c>
      <c r="F205" s="147" t="s">
        <v>279</v>
      </c>
      <c r="H205" s="148">
        <v>86.31</v>
      </c>
      <c r="L205" s="144"/>
      <c r="M205" s="149"/>
      <c r="T205" s="150"/>
      <c r="AT205" s="146" t="s">
        <v>126</v>
      </c>
      <c r="AU205" s="146" t="s">
        <v>124</v>
      </c>
      <c r="AV205" s="12" t="s">
        <v>124</v>
      </c>
      <c r="AW205" s="12" t="s">
        <v>26</v>
      </c>
      <c r="AX205" s="12" t="s">
        <v>77</v>
      </c>
      <c r="AY205" s="146" t="s">
        <v>116</v>
      </c>
    </row>
    <row r="206" spans="2:65" s="1" customFormat="1" ht="37.9" customHeight="1">
      <c r="B206" s="130"/>
      <c r="C206" s="131" t="s">
        <v>304</v>
      </c>
      <c r="D206" s="131" t="s">
        <v>119</v>
      </c>
      <c r="E206" s="132" t="s">
        <v>305</v>
      </c>
      <c r="F206" s="133" t="s">
        <v>306</v>
      </c>
      <c r="G206" s="134" t="s">
        <v>222</v>
      </c>
      <c r="H206" s="135">
        <v>120</v>
      </c>
      <c r="I206" s="136">
        <v>0</v>
      </c>
      <c r="J206" s="136">
        <f>ROUND(I206*H206,2)</f>
        <v>0</v>
      </c>
      <c r="K206" s="137"/>
      <c r="L206" s="28"/>
      <c r="M206" s="138" t="s">
        <v>1</v>
      </c>
      <c r="N206" s="139" t="s">
        <v>35</v>
      </c>
      <c r="O206" s="140">
        <v>1.9E-2</v>
      </c>
      <c r="P206" s="140">
        <f>O206*H206</f>
        <v>2.2799999999999998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191</v>
      </c>
      <c r="AT206" s="142" t="s">
        <v>119</v>
      </c>
      <c r="AU206" s="142" t="s">
        <v>124</v>
      </c>
      <c r="AY206" s="16" t="s">
        <v>116</v>
      </c>
      <c r="BE206" s="143">
        <f>IF(N206="základná",J206,0)</f>
        <v>0</v>
      </c>
      <c r="BF206" s="143">
        <f>IF(N206="znížená",J206,0)</f>
        <v>0</v>
      </c>
      <c r="BG206" s="143">
        <f>IF(N206="zákl. prenesená",J206,0)</f>
        <v>0</v>
      </c>
      <c r="BH206" s="143">
        <f>IF(N206="zníž. prenesená",J206,0)</f>
        <v>0</v>
      </c>
      <c r="BI206" s="143">
        <f>IF(N206="nulová",J206,0)</f>
        <v>0</v>
      </c>
      <c r="BJ206" s="16" t="s">
        <v>124</v>
      </c>
      <c r="BK206" s="143">
        <f>ROUND(I206*H206,2)</f>
        <v>0</v>
      </c>
      <c r="BL206" s="16" t="s">
        <v>191</v>
      </c>
      <c r="BM206" s="142" t="s">
        <v>307</v>
      </c>
    </row>
    <row r="207" spans="2:65" s="12" customFormat="1">
      <c r="B207" s="144"/>
      <c r="D207" s="145" t="s">
        <v>126</v>
      </c>
      <c r="E207" s="146" t="s">
        <v>1</v>
      </c>
      <c r="F207" s="147" t="s">
        <v>308</v>
      </c>
      <c r="H207" s="148">
        <v>120</v>
      </c>
      <c r="L207" s="144"/>
      <c r="M207" s="149"/>
      <c r="T207" s="150"/>
      <c r="AT207" s="146" t="s">
        <v>126</v>
      </c>
      <c r="AU207" s="146" t="s">
        <v>124</v>
      </c>
      <c r="AV207" s="12" t="s">
        <v>124</v>
      </c>
      <c r="AW207" s="12" t="s">
        <v>26</v>
      </c>
      <c r="AX207" s="12" t="s">
        <v>77</v>
      </c>
      <c r="AY207" s="146" t="s">
        <v>116</v>
      </c>
    </row>
    <row r="208" spans="2:65" s="1" customFormat="1" ht="21.75" customHeight="1">
      <c r="B208" s="130"/>
      <c r="C208" s="131" t="s">
        <v>309</v>
      </c>
      <c r="D208" s="131" t="s">
        <v>119</v>
      </c>
      <c r="E208" s="132" t="s">
        <v>310</v>
      </c>
      <c r="F208" s="133" t="s">
        <v>311</v>
      </c>
      <c r="G208" s="134" t="s">
        <v>122</v>
      </c>
      <c r="H208" s="135">
        <v>18.8</v>
      </c>
      <c r="I208" s="136">
        <v>0</v>
      </c>
      <c r="J208" s="136">
        <f>ROUND(I208*H208,2)</f>
        <v>0</v>
      </c>
      <c r="K208" s="137"/>
      <c r="L208" s="28"/>
      <c r="M208" s="138" t="s">
        <v>1</v>
      </c>
      <c r="N208" s="139" t="s">
        <v>35</v>
      </c>
      <c r="O208" s="140">
        <v>0.23</v>
      </c>
      <c r="P208" s="140">
        <f>O208*H208</f>
        <v>4.3240000000000007</v>
      </c>
      <c r="Q208" s="140">
        <v>0</v>
      </c>
      <c r="R208" s="140">
        <f>Q208*H208</f>
        <v>0</v>
      </c>
      <c r="S208" s="140">
        <v>7.1999999999999998E-3</v>
      </c>
      <c r="T208" s="141">
        <f>S208*H208</f>
        <v>0.13536000000000001</v>
      </c>
      <c r="AR208" s="142" t="s">
        <v>191</v>
      </c>
      <c r="AT208" s="142" t="s">
        <v>119</v>
      </c>
      <c r="AU208" s="142" t="s">
        <v>124</v>
      </c>
      <c r="AY208" s="16" t="s">
        <v>116</v>
      </c>
      <c r="BE208" s="143">
        <f>IF(N208="základná",J208,0)</f>
        <v>0</v>
      </c>
      <c r="BF208" s="143">
        <f>IF(N208="znížená",J208,0)</f>
        <v>0</v>
      </c>
      <c r="BG208" s="143">
        <f>IF(N208="zákl. prenesená",J208,0)</f>
        <v>0</v>
      </c>
      <c r="BH208" s="143">
        <f>IF(N208="zníž. prenesená",J208,0)</f>
        <v>0</v>
      </c>
      <c r="BI208" s="143">
        <f>IF(N208="nulová",J208,0)</f>
        <v>0</v>
      </c>
      <c r="BJ208" s="16" t="s">
        <v>124</v>
      </c>
      <c r="BK208" s="143">
        <f>ROUND(I208*H208,2)</f>
        <v>0</v>
      </c>
      <c r="BL208" s="16" t="s">
        <v>191</v>
      </c>
      <c r="BM208" s="142" t="s">
        <v>312</v>
      </c>
    </row>
    <row r="209" spans="2:65" s="12" customFormat="1">
      <c r="B209" s="144"/>
      <c r="D209" s="145" t="s">
        <v>126</v>
      </c>
      <c r="E209" s="146" t="s">
        <v>1</v>
      </c>
      <c r="F209" s="147" t="s">
        <v>313</v>
      </c>
      <c r="H209" s="148">
        <v>18.8</v>
      </c>
      <c r="L209" s="144"/>
      <c r="M209" s="149"/>
      <c r="T209" s="150"/>
      <c r="AT209" s="146" t="s">
        <v>126</v>
      </c>
      <c r="AU209" s="146" t="s">
        <v>124</v>
      </c>
      <c r="AV209" s="12" t="s">
        <v>124</v>
      </c>
      <c r="AW209" s="12" t="s">
        <v>26</v>
      </c>
      <c r="AX209" s="12" t="s">
        <v>77</v>
      </c>
      <c r="AY209" s="146" t="s">
        <v>116</v>
      </c>
    </row>
    <row r="210" spans="2:65" s="1" customFormat="1" ht="24.2" customHeight="1">
      <c r="B210" s="130"/>
      <c r="C210" s="131" t="s">
        <v>314</v>
      </c>
      <c r="D210" s="131" t="s">
        <v>119</v>
      </c>
      <c r="E210" s="132" t="s">
        <v>315</v>
      </c>
      <c r="F210" s="133" t="s">
        <v>316</v>
      </c>
      <c r="G210" s="134" t="s">
        <v>132</v>
      </c>
      <c r="H210" s="135">
        <v>47</v>
      </c>
      <c r="I210" s="136">
        <v>0</v>
      </c>
      <c r="J210" s="136">
        <f>ROUND(I210*H210,2)</f>
        <v>0</v>
      </c>
      <c r="K210" s="137"/>
      <c r="L210" s="28"/>
      <c r="M210" s="138" t="s">
        <v>1</v>
      </c>
      <c r="N210" s="139" t="s">
        <v>35</v>
      </c>
      <c r="O210" s="140">
        <v>3.7999999999999999E-2</v>
      </c>
      <c r="P210" s="140">
        <f>O210*H210</f>
        <v>1.786</v>
      </c>
      <c r="Q210" s="140">
        <v>0</v>
      </c>
      <c r="R210" s="140">
        <f>Q210*H210</f>
        <v>0</v>
      </c>
      <c r="S210" s="140">
        <v>4.1000000000000003E-3</v>
      </c>
      <c r="T210" s="141">
        <f>S210*H210</f>
        <v>0.19270000000000001</v>
      </c>
      <c r="AR210" s="142" t="s">
        <v>191</v>
      </c>
      <c r="AT210" s="142" t="s">
        <v>119</v>
      </c>
      <c r="AU210" s="142" t="s">
        <v>124</v>
      </c>
      <c r="AY210" s="16" t="s">
        <v>116</v>
      </c>
      <c r="BE210" s="143">
        <f>IF(N210="základná",J210,0)</f>
        <v>0</v>
      </c>
      <c r="BF210" s="143">
        <f>IF(N210="znížená",J210,0)</f>
        <v>0</v>
      </c>
      <c r="BG210" s="143">
        <f>IF(N210="zákl. prenesená",J210,0)</f>
        <v>0</v>
      </c>
      <c r="BH210" s="143">
        <f>IF(N210="zníž. prenesená",J210,0)</f>
        <v>0</v>
      </c>
      <c r="BI210" s="143">
        <f>IF(N210="nulová",J210,0)</f>
        <v>0</v>
      </c>
      <c r="BJ210" s="16" t="s">
        <v>124</v>
      </c>
      <c r="BK210" s="143">
        <f>ROUND(I210*H210,2)</f>
        <v>0</v>
      </c>
      <c r="BL210" s="16" t="s">
        <v>191</v>
      </c>
      <c r="BM210" s="142" t="s">
        <v>317</v>
      </c>
    </row>
    <row r="211" spans="2:65" s="12" customFormat="1">
      <c r="B211" s="144"/>
      <c r="D211" s="145" t="s">
        <v>126</v>
      </c>
      <c r="E211" s="146" t="s">
        <v>1</v>
      </c>
      <c r="F211" s="147" t="s">
        <v>318</v>
      </c>
      <c r="H211" s="148">
        <v>47</v>
      </c>
      <c r="L211" s="144"/>
      <c r="M211" s="149"/>
      <c r="T211" s="150"/>
      <c r="AT211" s="146" t="s">
        <v>126</v>
      </c>
      <c r="AU211" s="146" t="s">
        <v>124</v>
      </c>
      <c r="AV211" s="12" t="s">
        <v>124</v>
      </c>
      <c r="AW211" s="12" t="s">
        <v>26</v>
      </c>
      <c r="AX211" s="12" t="s">
        <v>77</v>
      </c>
      <c r="AY211" s="146" t="s">
        <v>116</v>
      </c>
    </row>
    <row r="212" spans="2:65" s="1" customFormat="1" ht="21.75" customHeight="1">
      <c r="B212" s="130"/>
      <c r="C212" s="131" t="s">
        <v>319</v>
      </c>
      <c r="D212" s="131" t="s">
        <v>119</v>
      </c>
      <c r="E212" s="132" t="s">
        <v>320</v>
      </c>
      <c r="F212" s="133" t="s">
        <v>321</v>
      </c>
      <c r="G212" s="134" t="s">
        <v>132</v>
      </c>
      <c r="H212" s="135">
        <v>155</v>
      </c>
      <c r="I212" s="136">
        <v>0</v>
      </c>
      <c r="J212" s="136">
        <f>ROUND(I212*H212,2)</f>
        <v>0</v>
      </c>
      <c r="K212" s="137"/>
      <c r="L212" s="28"/>
      <c r="M212" s="138" t="s">
        <v>1</v>
      </c>
      <c r="N212" s="139" t="s">
        <v>35</v>
      </c>
      <c r="O212" s="140">
        <v>4.7E-2</v>
      </c>
      <c r="P212" s="140">
        <f>O212*H212</f>
        <v>7.2850000000000001</v>
      </c>
      <c r="Q212" s="140">
        <v>0</v>
      </c>
      <c r="R212" s="140">
        <f>Q212*H212</f>
        <v>0</v>
      </c>
      <c r="S212" s="140">
        <v>9.0000000000000006E-5</v>
      </c>
      <c r="T212" s="141">
        <f>S212*H212</f>
        <v>1.3950000000000001E-2</v>
      </c>
      <c r="AR212" s="142" t="s">
        <v>191</v>
      </c>
      <c r="AT212" s="142" t="s">
        <v>119</v>
      </c>
      <c r="AU212" s="142" t="s">
        <v>124</v>
      </c>
      <c r="AY212" s="16" t="s">
        <v>116</v>
      </c>
      <c r="BE212" s="143">
        <f>IF(N212="základná",J212,0)</f>
        <v>0</v>
      </c>
      <c r="BF212" s="143">
        <f>IF(N212="znížená",J212,0)</f>
        <v>0</v>
      </c>
      <c r="BG212" s="143">
        <f>IF(N212="zákl. prenesená",J212,0)</f>
        <v>0</v>
      </c>
      <c r="BH212" s="143">
        <f>IF(N212="zníž. prenesená",J212,0)</f>
        <v>0</v>
      </c>
      <c r="BI212" s="143">
        <f>IF(N212="nulová",J212,0)</f>
        <v>0</v>
      </c>
      <c r="BJ212" s="16" t="s">
        <v>124</v>
      </c>
      <c r="BK212" s="143">
        <f>ROUND(I212*H212,2)</f>
        <v>0</v>
      </c>
      <c r="BL212" s="16" t="s">
        <v>191</v>
      </c>
      <c r="BM212" s="142" t="s">
        <v>322</v>
      </c>
    </row>
    <row r="213" spans="2:65" s="12" customFormat="1">
      <c r="B213" s="144"/>
      <c r="D213" s="145" t="s">
        <v>126</v>
      </c>
      <c r="E213" s="146" t="s">
        <v>1</v>
      </c>
      <c r="F213" s="147" t="s">
        <v>323</v>
      </c>
      <c r="H213" s="148">
        <v>155</v>
      </c>
      <c r="L213" s="144"/>
      <c r="M213" s="149"/>
      <c r="T213" s="150"/>
      <c r="AT213" s="146" t="s">
        <v>126</v>
      </c>
      <c r="AU213" s="146" t="s">
        <v>124</v>
      </c>
      <c r="AV213" s="12" t="s">
        <v>124</v>
      </c>
      <c r="AW213" s="12" t="s">
        <v>26</v>
      </c>
      <c r="AX213" s="12" t="s">
        <v>77</v>
      </c>
      <c r="AY213" s="146" t="s">
        <v>116</v>
      </c>
    </row>
    <row r="214" spans="2:65" s="1" customFormat="1" ht="24.2" customHeight="1">
      <c r="B214" s="130"/>
      <c r="C214" s="131" t="s">
        <v>324</v>
      </c>
      <c r="D214" s="131" t="s">
        <v>119</v>
      </c>
      <c r="E214" s="132" t="s">
        <v>325</v>
      </c>
      <c r="F214" s="133" t="s">
        <v>326</v>
      </c>
      <c r="G214" s="134" t="s">
        <v>222</v>
      </c>
      <c r="H214" s="135">
        <v>27</v>
      </c>
      <c r="I214" s="136">
        <v>0</v>
      </c>
      <c r="J214" s="136">
        <f>ROUND(I214*H214,2)</f>
        <v>0</v>
      </c>
      <c r="K214" s="137"/>
      <c r="L214" s="28"/>
      <c r="M214" s="138" t="s">
        <v>1</v>
      </c>
      <c r="N214" s="139" t="s">
        <v>35</v>
      </c>
      <c r="O214" s="140">
        <v>4.7E-2</v>
      </c>
      <c r="P214" s="140">
        <f>O214*H214</f>
        <v>1.2689999999999999</v>
      </c>
      <c r="Q214" s="140">
        <v>0</v>
      </c>
      <c r="R214" s="140">
        <f>Q214*H214</f>
        <v>0</v>
      </c>
      <c r="S214" s="140">
        <v>2.8E-3</v>
      </c>
      <c r="T214" s="141">
        <f>S214*H214</f>
        <v>7.5600000000000001E-2</v>
      </c>
      <c r="AR214" s="142" t="s">
        <v>191</v>
      </c>
      <c r="AT214" s="142" t="s">
        <v>119</v>
      </c>
      <c r="AU214" s="142" t="s">
        <v>124</v>
      </c>
      <c r="AY214" s="16" t="s">
        <v>116</v>
      </c>
      <c r="BE214" s="143">
        <f>IF(N214="základná",J214,0)</f>
        <v>0</v>
      </c>
      <c r="BF214" s="143">
        <f>IF(N214="znížená",J214,0)</f>
        <v>0</v>
      </c>
      <c r="BG214" s="143">
        <f>IF(N214="zákl. prenesená",J214,0)</f>
        <v>0</v>
      </c>
      <c r="BH214" s="143">
        <f>IF(N214="zníž. prenesená",J214,0)</f>
        <v>0</v>
      </c>
      <c r="BI214" s="143">
        <f>IF(N214="nulová",J214,0)</f>
        <v>0</v>
      </c>
      <c r="BJ214" s="16" t="s">
        <v>124</v>
      </c>
      <c r="BK214" s="143">
        <f>ROUND(I214*H214,2)</f>
        <v>0</v>
      </c>
      <c r="BL214" s="16" t="s">
        <v>191</v>
      </c>
      <c r="BM214" s="142" t="s">
        <v>327</v>
      </c>
    </row>
    <row r="215" spans="2:65" s="12" customFormat="1">
      <c r="B215" s="144"/>
      <c r="D215" s="145" t="s">
        <v>126</v>
      </c>
      <c r="E215" s="146" t="s">
        <v>1</v>
      </c>
      <c r="F215" s="147" t="s">
        <v>328</v>
      </c>
      <c r="H215" s="148">
        <v>27</v>
      </c>
      <c r="L215" s="144"/>
      <c r="M215" s="149"/>
      <c r="T215" s="150"/>
      <c r="AT215" s="146" t="s">
        <v>126</v>
      </c>
      <c r="AU215" s="146" t="s">
        <v>124</v>
      </c>
      <c r="AV215" s="12" t="s">
        <v>124</v>
      </c>
      <c r="AW215" s="12" t="s">
        <v>26</v>
      </c>
      <c r="AX215" s="12" t="s">
        <v>77</v>
      </c>
      <c r="AY215" s="146" t="s">
        <v>116</v>
      </c>
    </row>
    <row r="216" spans="2:65" s="1" customFormat="1" ht="37.9" customHeight="1">
      <c r="B216" s="130"/>
      <c r="C216" s="131" t="s">
        <v>329</v>
      </c>
      <c r="D216" s="131" t="s">
        <v>119</v>
      </c>
      <c r="E216" s="132" t="s">
        <v>330</v>
      </c>
      <c r="F216" s="133" t="s">
        <v>331</v>
      </c>
      <c r="G216" s="134" t="s">
        <v>222</v>
      </c>
      <c r="H216" s="135">
        <v>26.9</v>
      </c>
      <c r="I216" s="136">
        <v>0</v>
      </c>
      <c r="J216" s="136">
        <f>ROUND(I216*H216,2)</f>
        <v>0</v>
      </c>
      <c r="K216" s="137"/>
      <c r="L216" s="28"/>
      <c r="M216" s="138" t="s">
        <v>1</v>
      </c>
      <c r="N216" s="139" t="s">
        <v>35</v>
      </c>
      <c r="O216" s="140">
        <v>0.65176999999999996</v>
      </c>
      <c r="P216" s="140">
        <f>O216*H216</f>
        <v>17.532612999999998</v>
      </c>
      <c r="Q216" s="140">
        <v>7.3200000000000001E-3</v>
      </c>
      <c r="R216" s="140">
        <f>Q216*H216</f>
        <v>0.196908</v>
      </c>
      <c r="S216" s="140">
        <v>0</v>
      </c>
      <c r="T216" s="141">
        <f>S216*H216</f>
        <v>0</v>
      </c>
      <c r="AR216" s="142" t="s">
        <v>191</v>
      </c>
      <c r="AT216" s="142" t="s">
        <v>119</v>
      </c>
      <c r="AU216" s="142" t="s">
        <v>124</v>
      </c>
      <c r="AY216" s="16" t="s">
        <v>116</v>
      </c>
      <c r="BE216" s="143">
        <f>IF(N216="základná",J216,0)</f>
        <v>0</v>
      </c>
      <c r="BF216" s="143">
        <f>IF(N216="znížená",J216,0)</f>
        <v>0</v>
      </c>
      <c r="BG216" s="143">
        <f>IF(N216="zákl. prenesená",J216,0)</f>
        <v>0</v>
      </c>
      <c r="BH216" s="143">
        <f>IF(N216="zníž. prenesená",J216,0)</f>
        <v>0</v>
      </c>
      <c r="BI216" s="143">
        <f>IF(N216="nulová",J216,0)</f>
        <v>0</v>
      </c>
      <c r="BJ216" s="16" t="s">
        <v>124</v>
      </c>
      <c r="BK216" s="143">
        <f>ROUND(I216*H216,2)</f>
        <v>0</v>
      </c>
      <c r="BL216" s="16" t="s">
        <v>191</v>
      </c>
      <c r="BM216" s="142" t="s">
        <v>332</v>
      </c>
    </row>
    <row r="217" spans="2:65" s="12" customFormat="1">
      <c r="B217" s="144"/>
      <c r="D217" s="145" t="s">
        <v>126</v>
      </c>
      <c r="E217" s="146" t="s">
        <v>1</v>
      </c>
      <c r="F217" s="147" t="s">
        <v>333</v>
      </c>
      <c r="H217" s="148">
        <v>26.9</v>
      </c>
      <c r="L217" s="144"/>
      <c r="M217" s="149"/>
      <c r="T217" s="150"/>
      <c r="AT217" s="146" t="s">
        <v>126</v>
      </c>
      <c r="AU217" s="146" t="s">
        <v>124</v>
      </c>
      <c r="AV217" s="12" t="s">
        <v>124</v>
      </c>
      <c r="AW217" s="12" t="s">
        <v>26</v>
      </c>
      <c r="AX217" s="12" t="s">
        <v>77</v>
      </c>
      <c r="AY217" s="146" t="s">
        <v>116</v>
      </c>
    </row>
    <row r="218" spans="2:65" s="1" customFormat="1" ht="37.9" customHeight="1">
      <c r="B218" s="130"/>
      <c r="C218" s="131" t="s">
        <v>334</v>
      </c>
      <c r="D218" s="131" t="s">
        <v>119</v>
      </c>
      <c r="E218" s="132" t="s">
        <v>335</v>
      </c>
      <c r="F218" s="133" t="s">
        <v>336</v>
      </c>
      <c r="G218" s="134" t="s">
        <v>222</v>
      </c>
      <c r="H218" s="135">
        <v>18.8</v>
      </c>
      <c r="I218" s="136">
        <v>0</v>
      </c>
      <c r="J218" s="136">
        <f>ROUND(I218*H218,2)</f>
        <v>0</v>
      </c>
      <c r="K218" s="137"/>
      <c r="L218" s="28"/>
      <c r="M218" s="138" t="s">
        <v>1</v>
      </c>
      <c r="N218" s="139" t="s">
        <v>35</v>
      </c>
      <c r="O218" s="140">
        <v>3.8610000000000002</v>
      </c>
      <c r="P218" s="140">
        <f>O218*H218</f>
        <v>72.586800000000011</v>
      </c>
      <c r="Q218" s="140">
        <v>9.2499999999999995E-3</v>
      </c>
      <c r="R218" s="140">
        <f>Q218*H218</f>
        <v>0.1739</v>
      </c>
      <c r="S218" s="140">
        <v>0</v>
      </c>
      <c r="T218" s="141">
        <f>S218*H218</f>
        <v>0</v>
      </c>
      <c r="AR218" s="142" t="s">
        <v>191</v>
      </c>
      <c r="AT218" s="142" t="s">
        <v>119</v>
      </c>
      <c r="AU218" s="142" t="s">
        <v>124</v>
      </c>
      <c r="AY218" s="16" t="s">
        <v>116</v>
      </c>
      <c r="BE218" s="143">
        <f>IF(N218="základná",J218,0)</f>
        <v>0</v>
      </c>
      <c r="BF218" s="143">
        <f>IF(N218="znížená",J218,0)</f>
        <v>0</v>
      </c>
      <c r="BG218" s="143">
        <f>IF(N218="zákl. prenesená",J218,0)</f>
        <v>0</v>
      </c>
      <c r="BH218" s="143">
        <f>IF(N218="zníž. prenesená",J218,0)</f>
        <v>0</v>
      </c>
      <c r="BI218" s="143">
        <f>IF(N218="nulová",J218,0)</f>
        <v>0</v>
      </c>
      <c r="BJ218" s="16" t="s">
        <v>124</v>
      </c>
      <c r="BK218" s="143">
        <f>ROUND(I218*H218,2)</f>
        <v>0</v>
      </c>
      <c r="BL218" s="16" t="s">
        <v>191</v>
      </c>
      <c r="BM218" s="142" t="s">
        <v>337</v>
      </c>
    </row>
    <row r="219" spans="2:65" s="12" customFormat="1" ht="22.5">
      <c r="B219" s="144"/>
      <c r="D219" s="145" t="s">
        <v>126</v>
      </c>
      <c r="E219" s="146" t="s">
        <v>1</v>
      </c>
      <c r="F219" s="147" t="s">
        <v>338</v>
      </c>
      <c r="H219" s="148">
        <v>18.8</v>
      </c>
      <c r="L219" s="144"/>
      <c r="M219" s="149"/>
      <c r="T219" s="150"/>
      <c r="AT219" s="146" t="s">
        <v>126</v>
      </c>
      <c r="AU219" s="146" t="s">
        <v>124</v>
      </c>
      <c r="AV219" s="12" t="s">
        <v>124</v>
      </c>
      <c r="AW219" s="12" t="s">
        <v>26</v>
      </c>
      <c r="AX219" s="12" t="s">
        <v>77</v>
      </c>
      <c r="AY219" s="146" t="s">
        <v>116</v>
      </c>
    </row>
    <row r="220" spans="2:65" s="1" customFormat="1" ht="44.25" customHeight="1">
      <c r="B220" s="130"/>
      <c r="C220" s="131" t="s">
        <v>339</v>
      </c>
      <c r="D220" s="131" t="s">
        <v>119</v>
      </c>
      <c r="E220" s="132" t="s">
        <v>340</v>
      </c>
      <c r="F220" s="133" t="s">
        <v>341</v>
      </c>
      <c r="G220" s="134" t="s">
        <v>132</v>
      </c>
      <c r="H220" s="135">
        <v>6</v>
      </c>
      <c r="I220" s="136">
        <v>0</v>
      </c>
      <c r="J220" s="136">
        <f>ROUND(I220*H220,2)</f>
        <v>0</v>
      </c>
      <c r="K220" s="137"/>
      <c r="L220" s="28"/>
      <c r="M220" s="138" t="s">
        <v>1</v>
      </c>
      <c r="N220" s="139" t="s">
        <v>35</v>
      </c>
      <c r="O220" s="140">
        <v>0.42599999999999999</v>
      </c>
      <c r="P220" s="140">
        <f>O220*H220</f>
        <v>2.556</v>
      </c>
      <c r="Q220" s="140">
        <v>1.8000000000000001E-4</v>
      </c>
      <c r="R220" s="140">
        <f>Q220*H220</f>
        <v>1.08E-3</v>
      </c>
      <c r="S220" s="140">
        <v>0</v>
      </c>
      <c r="T220" s="141">
        <f>S220*H220</f>
        <v>0</v>
      </c>
      <c r="AR220" s="142" t="s">
        <v>191</v>
      </c>
      <c r="AT220" s="142" t="s">
        <v>119</v>
      </c>
      <c r="AU220" s="142" t="s">
        <v>124</v>
      </c>
      <c r="AY220" s="16" t="s">
        <v>116</v>
      </c>
      <c r="BE220" s="143">
        <f>IF(N220="základná",J220,0)</f>
        <v>0</v>
      </c>
      <c r="BF220" s="143">
        <f>IF(N220="znížená",J220,0)</f>
        <v>0</v>
      </c>
      <c r="BG220" s="143">
        <f>IF(N220="zákl. prenesená",J220,0)</f>
        <v>0</v>
      </c>
      <c r="BH220" s="143">
        <f>IF(N220="zníž. prenesená",J220,0)</f>
        <v>0</v>
      </c>
      <c r="BI220" s="143">
        <f>IF(N220="nulová",J220,0)</f>
        <v>0</v>
      </c>
      <c r="BJ220" s="16" t="s">
        <v>124</v>
      </c>
      <c r="BK220" s="143">
        <f>ROUND(I220*H220,2)</f>
        <v>0</v>
      </c>
      <c r="BL220" s="16" t="s">
        <v>191</v>
      </c>
      <c r="BM220" s="142" t="s">
        <v>342</v>
      </c>
    </row>
    <row r="221" spans="2:65" s="12" customFormat="1">
      <c r="B221" s="144"/>
      <c r="D221" s="145" t="s">
        <v>126</v>
      </c>
      <c r="E221" s="146" t="s">
        <v>1</v>
      </c>
      <c r="F221" s="147" t="s">
        <v>343</v>
      </c>
      <c r="H221" s="148">
        <v>4</v>
      </c>
      <c r="L221" s="144"/>
      <c r="M221" s="149"/>
      <c r="T221" s="150"/>
      <c r="AT221" s="146" t="s">
        <v>126</v>
      </c>
      <c r="AU221" s="146" t="s">
        <v>124</v>
      </c>
      <c r="AV221" s="12" t="s">
        <v>124</v>
      </c>
      <c r="AW221" s="12" t="s">
        <v>26</v>
      </c>
      <c r="AX221" s="12" t="s">
        <v>69</v>
      </c>
      <c r="AY221" s="146" t="s">
        <v>116</v>
      </c>
    </row>
    <row r="222" spans="2:65" s="12" customFormat="1">
      <c r="B222" s="144"/>
      <c r="D222" s="145" t="s">
        <v>126</v>
      </c>
      <c r="E222" s="146" t="s">
        <v>1</v>
      </c>
      <c r="F222" s="147" t="s">
        <v>344</v>
      </c>
      <c r="H222" s="148">
        <v>2</v>
      </c>
      <c r="L222" s="144"/>
      <c r="M222" s="149"/>
      <c r="T222" s="150"/>
      <c r="AT222" s="146" t="s">
        <v>126</v>
      </c>
      <c r="AU222" s="146" t="s">
        <v>124</v>
      </c>
      <c r="AV222" s="12" t="s">
        <v>124</v>
      </c>
      <c r="AW222" s="12" t="s">
        <v>26</v>
      </c>
      <c r="AX222" s="12" t="s">
        <v>69</v>
      </c>
      <c r="AY222" s="146" t="s">
        <v>116</v>
      </c>
    </row>
    <row r="223" spans="2:65" s="14" customFormat="1">
      <c r="B223" s="166"/>
      <c r="D223" s="145" t="s">
        <v>126</v>
      </c>
      <c r="E223" s="167" t="s">
        <v>1</v>
      </c>
      <c r="F223" s="168" t="s">
        <v>251</v>
      </c>
      <c r="H223" s="169">
        <v>6</v>
      </c>
      <c r="L223" s="166"/>
      <c r="M223" s="170"/>
      <c r="T223" s="171"/>
      <c r="AT223" s="167" t="s">
        <v>126</v>
      </c>
      <c r="AU223" s="167" t="s">
        <v>124</v>
      </c>
      <c r="AV223" s="14" t="s">
        <v>123</v>
      </c>
      <c r="AW223" s="14" t="s">
        <v>26</v>
      </c>
      <c r="AX223" s="14" t="s">
        <v>77</v>
      </c>
      <c r="AY223" s="167" t="s">
        <v>116</v>
      </c>
    </row>
    <row r="224" spans="2:65" s="1" customFormat="1" ht="49.15" customHeight="1">
      <c r="B224" s="130"/>
      <c r="C224" s="156" t="s">
        <v>345</v>
      </c>
      <c r="D224" s="156" t="s">
        <v>195</v>
      </c>
      <c r="E224" s="157" t="s">
        <v>346</v>
      </c>
      <c r="F224" s="158" t="s">
        <v>347</v>
      </c>
      <c r="G224" s="159" t="s">
        <v>132</v>
      </c>
      <c r="H224" s="160">
        <v>4</v>
      </c>
      <c r="I224" s="161">
        <v>0</v>
      </c>
      <c r="J224" s="161">
        <f>ROUND(I224*H224,2)</f>
        <v>0</v>
      </c>
      <c r="K224" s="162"/>
      <c r="L224" s="163"/>
      <c r="M224" s="164" t="s">
        <v>1</v>
      </c>
      <c r="N224" s="165" t="s">
        <v>35</v>
      </c>
      <c r="O224" s="140">
        <v>0</v>
      </c>
      <c r="P224" s="140">
        <f>O224*H224</f>
        <v>0</v>
      </c>
      <c r="Q224" s="140">
        <v>2.0999999999999999E-3</v>
      </c>
      <c r="R224" s="140">
        <f>Q224*H224</f>
        <v>8.3999999999999995E-3</v>
      </c>
      <c r="S224" s="140">
        <v>0</v>
      </c>
      <c r="T224" s="141">
        <f>S224*H224</f>
        <v>0</v>
      </c>
      <c r="AR224" s="142" t="s">
        <v>198</v>
      </c>
      <c r="AT224" s="142" t="s">
        <v>195</v>
      </c>
      <c r="AU224" s="142" t="s">
        <v>124</v>
      </c>
      <c r="AY224" s="16" t="s">
        <v>116</v>
      </c>
      <c r="BE224" s="143">
        <f>IF(N224="základná",J224,0)</f>
        <v>0</v>
      </c>
      <c r="BF224" s="143">
        <f>IF(N224="znížená",J224,0)</f>
        <v>0</v>
      </c>
      <c r="BG224" s="143">
        <f>IF(N224="zákl. prenesená",J224,0)</f>
        <v>0</v>
      </c>
      <c r="BH224" s="143">
        <f>IF(N224="zníž. prenesená",J224,0)</f>
        <v>0</v>
      </c>
      <c r="BI224" s="143">
        <f>IF(N224="nulová",J224,0)</f>
        <v>0</v>
      </c>
      <c r="BJ224" s="16" t="s">
        <v>124</v>
      </c>
      <c r="BK224" s="143">
        <f>ROUND(I224*H224,2)</f>
        <v>0</v>
      </c>
      <c r="BL224" s="16" t="s">
        <v>191</v>
      </c>
      <c r="BM224" s="142" t="s">
        <v>348</v>
      </c>
    </row>
    <row r="225" spans="2:65" s="12" customFormat="1">
      <c r="B225" s="144"/>
      <c r="D225" s="145" t="s">
        <v>126</v>
      </c>
      <c r="E225" s="146" t="s">
        <v>1</v>
      </c>
      <c r="F225" s="147" t="s">
        <v>349</v>
      </c>
      <c r="H225" s="148">
        <v>4</v>
      </c>
      <c r="L225" s="144"/>
      <c r="M225" s="149"/>
      <c r="T225" s="150"/>
      <c r="AT225" s="146" t="s">
        <v>126</v>
      </c>
      <c r="AU225" s="146" t="s">
        <v>124</v>
      </c>
      <c r="AV225" s="12" t="s">
        <v>124</v>
      </c>
      <c r="AW225" s="12" t="s">
        <v>26</v>
      </c>
      <c r="AX225" s="12" t="s">
        <v>77</v>
      </c>
      <c r="AY225" s="146" t="s">
        <v>116</v>
      </c>
    </row>
    <row r="226" spans="2:65" s="1" customFormat="1" ht="49.15" customHeight="1">
      <c r="B226" s="130"/>
      <c r="C226" s="156" t="s">
        <v>350</v>
      </c>
      <c r="D226" s="156" t="s">
        <v>195</v>
      </c>
      <c r="E226" s="157" t="s">
        <v>351</v>
      </c>
      <c r="F226" s="158" t="s">
        <v>352</v>
      </c>
      <c r="G226" s="159" t="s">
        <v>132</v>
      </c>
      <c r="H226" s="160">
        <v>2</v>
      </c>
      <c r="I226" s="161">
        <v>0</v>
      </c>
      <c r="J226" s="161">
        <f>ROUND(I226*H226,2)</f>
        <v>0</v>
      </c>
      <c r="K226" s="162"/>
      <c r="L226" s="163"/>
      <c r="M226" s="164" t="s">
        <v>1</v>
      </c>
      <c r="N226" s="165" t="s">
        <v>35</v>
      </c>
      <c r="O226" s="140">
        <v>0</v>
      </c>
      <c r="P226" s="140">
        <f>O226*H226</f>
        <v>0</v>
      </c>
      <c r="Q226" s="140">
        <v>2.0999999999999999E-3</v>
      </c>
      <c r="R226" s="140">
        <f>Q226*H226</f>
        <v>4.1999999999999997E-3</v>
      </c>
      <c r="S226" s="140">
        <v>0</v>
      </c>
      <c r="T226" s="141">
        <f>S226*H226</f>
        <v>0</v>
      </c>
      <c r="AR226" s="142" t="s">
        <v>198</v>
      </c>
      <c r="AT226" s="142" t="s">
        <v>195</v>
      </c>
      <c r="AU226" s="142" t="s">
        <v>124</v>
      </c>
      <c r="AY226" s="16" t="s">
        <v>116</v>
      </c>
      <c r="BE226" s="143">
        <f>IF(N226="základná",J226,0)</f>
        <v>0</v>
      </c>
      <c r="BF226" s="143">
        <f>IF(N226="znížená",J226,0)</f>
        <v>0</v>
      </c>
      <c r="BG226" s="143">
        <f>IF(N226="zákl. prenesená",J226,0)</f>
        <v>0</v>
      </c>
      <c r="BH226" s="143">
        <f>IF(N226="zníž. prenesená",J226,0)</f>
        <v>0</v>
      </c>
      <c r="BI226" s="143">
        <f>IF(N226="nulová",J226,0)</f>
        <v>0</v>
      </c>
      <c r="BJ226" s="16" t="s">
        <v>124</v>
      </c>
      <c r="BK226" s="143">
        <f>ROUND(I226*H226,2)</f>
        <v>0</v>
      </c>
      <c r="BL226" s="16" t="s">
        <v>191</v>
      </c>
      <c r="BM226" s="142" t="s">
        <v>353</v>
      </c>
    </row>
    <row r="227" spans="2:65" s="12" customFormat="1">
      <c r="B227" s="144"/>
      <c r="D227" s="145" t="s">
        <v>126</v>
      </c>
      <c r="E227" s="146" t="s">
        <v>1</v>
      </c>
      <c r="F227" s="147" t="s">
        <v>354</v>
      </c>
      <c r="H227" s="148">
        <v>2</v>
      </c>
      <c r="L227" s="144"/>
      <c r="M227" s="149"/>
      <c r="T227" s="150"/>
      <c r="AT227" s="146" t="s">
        <v>126</v>
      </c>
      <c r="AU227" s="146" t="s">
        <v>124</v>
      </c>
      <c r="AV227" s="12" t="s">
        <v>124</v>
      </c>
      <c r="AW227" s="12" t="s">
        <v>26</v>
      </c>
      <c r="AX227" s="12" t="s">
        <v>77</v>
      </c>
      <c r="AY227" s="146" t="s">
        <v>116</v>
      </c>
    </row>
    <row r="228" spans="2:65" s="1" customFormat="1" ht="33" customHeight="1">
      <c r="B228" s="130"/>
      <c r="C228" s="131" t="s">
        <v>355</v>
      </c>
      <c r="D228" s="131" t="s">
        <v>119</v>
      </c>
      <c r="E228" s="132" t="s">
        <v>356</v>
      </c>
      <c r="F228" s="133" t="s">
        <v>357</v>
      </c>
      <c r="G228" s="134" t="s">
        <v>132</v>
      </c>
      <c r="H228" s="135">
        <v>9</v>
      </c>
      <c r="I228" s="136">
        <v>0</v>
      </c>
      <c r="J228" s="136">
        <f>ROUND(I228*H228,2)</f>
        <v>0</v>
      </c>
      <c r="K228" s="137"/>
      <c r="L228" s="28"/>
      <c r="M228" s="138" t="s">
        <v>1</v>
      </c>
      <c r="N228" s="139" t="s">
        <v>35</v>
      </c>
      <c r="O228" s="140">
        <v>0.42587999999999998</v>
      </c>
      <c r="P228" s="140">
        <f>O228*H228</f>
        <v>3.8329199999999997</v>
      </c>
      <c r="Q228" s="140">
        <v>1.8000000000000001E-4</v>
      </c>
      <c r="R228" s="140">
        <f>Q228*H228</f>
        <v>1.6200000000000001E-3</v>
      </c>
      <c r="S228" s="140">
        <v>0</v>
      </c>
      <c r="T228" s="141">
        <f>S228*H228</f>
        <v>0</v>
      </c>
      <c r="AR228" s="142" t="s">
        <v>191</v>
      </c>
      <c r="AT228" s="142" t="s">
        <v>119</v>
      </c>
      <c r="AU228" s="142" t="s">
        <v>124</v>
      </c>
      <c r="AY228" s="16" t="s">
        <v>116</v>
      </c>
      <c r="BE228" s="143">
        <f>IF(N228="základná",J228,0)</f>
        <v>0</v>
      </c>
      <c r="BF228" s="143">
        <f>IF(N228="znížená",J228,0)</f>
        <v>0</v>
      </c>
      <c r="BG228" s="143">
        <f>IF(N228="zákl. prenesená",J228,0)</f>
        <v>0</v>
      </c>
      <c r="BH228" s="143">
        <f>IF(N228="zníž. prenesená",J228,0)</f>
        <v>0</v>
      </c>
      <c r="BI228" s="143">
        <f>IF(N228="nulová",J228,0)</f>
        <v>0</v>
      </c>
      <c r="BJ228" s="16" t="s">
        <v>124</v>
      </c>
      <c r="BK228" s="143">
        <f>ROUND(I228*H228,2)</f>
        <v>0</v>
      </c>
      <c r="BL228" s="16" t="s">
        <v>191</v>
      </c>
      <c r="BM228" s="142" t="s">
        <v>358</v>
      </c>
    </row>
    <row r="229" spans="2:65" s="12" customFormat="1">
      <c r="B229" s="144"/>
      <c r="D229" s="145" t="s">
        <v>126</v>
      </c>
      <c r="E229" s="146" t="s">
        <v>1</v>
      </c>
      <c r="F229" s="147" t="s">
        <v>359</v>
      </c>
      <c r="H229" s="148">
        <v>9</v>
      </c>
      <c r="L229" s="144"/>
      <c r="M229" s="149"/>
      <c r="T229" s="150"/>
      <c r="AT229" s="146" t="s">
        <v>126</v>
      </c>
      <c r="AU229" s="146" t="s">
        <v>124</v>
      </c>
      <c r="AV229" s="12" t="s">
        <v>124</v>
      </c>
      <c r="AW229" s="12" t="s">
        <v>26</v>
      </c>
      <c r="AX229" s="12" t="s">
        <v>77</v>
      </c>
      <c r="AY229" s="146" t="s">
        <v>116</v>
      </c>
    </row>
    <row r="230" spans="2:65" s="1" customFormat="1" ht="24.2" customHeight="1">
      <c r="B230" s="130"/>
      <c r="C230" s="156" t="s">
        <v>360</v>
      </c>
      <c r="D230" s="156" t="s">
        <v>195</v>
      </c>
      <c r="E230" s="157" t="s">
        <v>361</v>
      </c>
      <c r="F230" s="158" t="s">
        <v>362</v>
      </c>
      <c r="G230" s="159" t="s">
        <v>132</v>
      </c>
      <c r="H230" s="160">
        <v>9</v>
      </c>
      <c r="I230" s="161">
        <v>0</v>
      </c>
      <c r="J230" s="161">
        <f>ROUND(I230*H230,2)</f>
        <v>0</v>
      </c>
      <c r="K230" s="162"/>
      <c r="L230" s="163"/>
      <c r="M230" s="164" t="s">
        <v>1</v>
      </c>
      <c r="N230" s="165" t="s">
        <v>35</v>
      </c>
      <c r="O230" s="140">
        <v>0</v>
      </c>
      <c r="P230" s="140">
        <f>O230*H230</f>
        <v>0</v>
      </c>
      <c r="Q230" s="140">
        <v>2.0999999999999999E-3</v>
      </c>
      <c r="R230" s="140">
        <f>Q230*H230</f>
        <v>1.89E-2</v>
      </c>
      <c r="S230" s="140">
        <v>0</v>
      </c>
      <c r="T230" s="141">
        <f>S230*H230</f>
        <v>0</v>
      </c>
      <c r="AR230" s="142" t="s">
        <v>198</v>
      </c>
      <c r="AT230" s="142" t="s">
        <v>195</v>
      </c>
      <c r="AU230" s="142" t="s">
        <v>124</v>
      </c>
      <c r="AY230" s="16" t="s">
        <v>116</v>
      </c>
      <c r="BE230" s="143">
        <f>IF(N230="základná",J230,0)</f>
        <v>0</v>
      </c>
      <c r="BF230" s="143">
        <f>IF(N230="znížená",J230,0)</f>
        <v>0</v>
      </c>
      <c r="BG230" s="143">
        <f>IF(N230="zákl. prenesená",J230,0)</f>
        <v>0</v>
      </c>
      <c r="BH230" s="143">
        <f>IF(N230="zníž. prenesená",J230,0)</f>
        <v>0</v>
      </c>
      <c r="BI230" s="143">
        <f>IF(N230="nulová",J230,0)</f>
        <v>0</v>
      </c>
      <c r="BJ230" s="16" t="s">
        <v>124</v>
      </c>
      <c r="BK230" s="143">
        <f>ROUND(I230*H230,2)</f>
        <v>0</v>
      </c>
      <c r="BL230" s="16" t="s">
        <v>191</v>
      </c>
      <c r="BM230" s="142" t="s">
        <v>363</v>
      </c>
    </row>
    <row r="231" spans="2:65" s="12" customFormat="1">
      <c r="B231" s="144"/>
      <c r="D231" s="145" t="s">
        <v>126</v>
      </c>
      <c r="E231" s="146" t="s">
        <v>1</v>
      </c>
      <c r="F231" s="147" t="s">
        <v>364</v>
      </c>
      <c r="H231" s="148">
        <v>9</v>
      </c>
      <c r="L231" s="144"/>
      <c r="M231" s="149"/>
      <c r="T231" s="150"/>
      <c r="AT231" s="146" t="s">
        <v>126</v>
      </c>
      <c r="AU231" s="146" t="s">
        <v>124</v>
      </c>
      <c r="AV231" s="12" t="s">
        <v>124</v>
      </c>
      <c r="AW231" s="12" t="s">
        <v>26</v>
      </c>
      <c r="AX231" s="12" t="s">
        <v>77</v>
      </c>
      <c r="AY231" s="146" t="s">
        <v>116</v>
      </c>
    </row>
    <row r="232" spans="2:65" s="1" customFormat="1" ht="24.2" customHeight="1">
      <c r="B232" s="130"/>
      <c r="C232" s="131" t="s">
        <v>365</v>
      </c>
      <c r="D232" s="131" t="s">
        <v>119</v>
      </c>
      <c r="E232" s="132" t="s">
        <v>366</v>
      </c>
      <c r="F232" s="133" t="s">
        <v>367</v>
      </c>
      <c r="G232" s="134" t="s">
        <v>132</v>
      </c>
      <c r="H232" s="135">
        <v>3</v>
      </c>
      <c r="I232" s="136">
        <v>0</v>
      </c>
      <c r="J232" s="136">
        <f>ROUND(I232*H232,2)</f>
        <v>0</v>
      </c>
      <c r="K232" s="137"/>
      <c r="L232" s="28"/>
      <c r="M232" s="138" t="s">
        <v>1</v>
      </c>
      <c r="N232" s="139" t="s">
        <v>35</v>
      </c>
      <c r="O232" s="140">
        <v>0.42587999999999998</v>
      </c>
      <c r="P232" s="140">
        <f>O232*H232</f>
        <v>1.2776399999999999</v>
      </c>
      <c r="Q232" s="140">
        <v>1.8000000000000001E-4</v>
      </c>
      <c r="R232" s="140">
        <f>Q232*H232</f>
        <v>5.4000000000000001E-4</v>
      </c>
      <c r="S232" s="140">
        <v>0</v>
      </c>
      <c r="T232" s="141">
        <f>S232*H232</f>
        <v>0</v>
      </c>
      <c r="AR232" s="142" t="s">
        <v>191</v>
      </c>
      <c r="AT232" s="142" t="s">
        <v>119</v>
      </c>
      <c r="AU232" s="142" t="s">
        <v>124</v>
      </c>
      <c r="AY232" s="16" t="s">
        <v>116</v>
      </c>
      <c r="BE232" s="143">
        <f>IF(N232="základná",J232,0)</f>
        <v>0</v>
      </c>
      <c r="BF232" s="143">
        <f>IF(N232="znížená",J232,0)</f>
        <v>0</v>
      </c>
      <c r="BG232" s="143">
        <f>IF(N232="zákl. prenesená",J232,0)</f>
        <v>0</v>
      </c>
      <c r="BH232" s="143">
        <f>IF(N232="zníž. prenesená",J232,0)</f>
        <v>0</v>
      </c>
      <c r="BI232" s="143">
        <f>IF(N232="nulová",J232,0)</f>
        <v>0</v>
      </c>
      <c r="BJ232" s="16" t="s">
        <v>124</v>
      </c>
      <c r="BK232" s="143">
        <f>ROUND(I232*H232,2)</f>
        <v>0</v>
      </c>
      <c r="BL232" s="16" t="s">
        <v>191</v>
      </c>
      <c r="BM232" s="142" t="s">
        <v>368</v>
      </c>
    </row>
    <row r="233" spans="2:65" s="12" customFormat="1">
      <c r="B233" s="144"/>
      <c r="D233" s="145" t="s">
        <v>126</v>
      </c>
      <c r="E233" s="146" t="s">
        <v>1</v>
      </c>
      <c r="F233" s="147" t="s">
        <v>369</v>
      </c>
      <c r="H233" s="148">
        <v>3</v>
      </c>
      <c r="L233" s="144"/>
      <c r="M233" s="149"/>
      <c r="T233" s="150"/>
      <c r="AT233" s="146" t="s">
        <v>126</v>
      </c>
      <c r="AU233" s="146" t="s">
        <v>124</v>
      </c>
      <c r="AV233" s="12" t="s">
        <v>124</v>
      </c>
      <c r="AW233" s="12" t="s">
        <v>26</v>
      </c>
      <c r="AX233" s="12" t="s">
        <v>77</v>
      </c>
      <c r="AY233" s="146" t="s">
        <v>116</v>
      </c>
    </row>
    <row r="234" spans="2:65" s="1" customFormat="1" ht="44.25" customHeight="1">
      <c r="B234" s="130"/>
      <c r="C234" s="131" t="s">
        <v>370</v>
      </c>
      <c r="D234" s="131" t="s">
        <v>119</v>
      </c>
      <c r="E234" s="132" t="s">
        <v>371</v>
      </c>
      <c r="F234" s="133" t="s">
        <v>372</v>
      </c>
      <c r="G234" s="134" t="s">
        <v>222</v>
      </c>
      <c r="H234" s="135">
        <v>27</v>
      </c>
      <c r="I234" s="136">
        <v>0</v>
      </c>
      <c r="J234" s="136">
        <f>ROUND(I234*H234,2)</f>
        <v>0</v>
      </c>
      <c r="K234" s="137"/>
      <c r="L234" s="28"/>
      <c r="M234" s="138" t="s">
        <v>1</v>
      </c>
      <c r="N234" s="139" t="s">
        <v>35</v>
      </c>
      <c r="O234" s="140">
        <v>0.89300000000000002</v>
      </c>
      <c r="P234" s="140">
        <f>O234*H234</f>
        <v>24.111000000000001</v>
      </c>
      <c r="Q234" s="140">
        <v>1.15E-3</v>
      </c>
      <c r="R234" s="140">
        <f>Q234*H234</f>
        <v>3.1050000000000001E-2</v>
      </c>
      <c r="S234" s="140">
        <v>0</v>
      </c>
      <c r="T234" s="141">
        <f>S234*H234</f>
        <v>0</v>
      </c>
      <c r="AR234" s="142" t="s">
        <v>191</v>
      </c>
      <c r="AT234" s="142" t="s">
        <v>119</v>
      </c>
      <c r="AU234" s="142" t="s">
        <v>124</v>
      </c>
      <c r="AY234" s="16" t="s">
        <v>116</v>
      </c>
      <c r="BE234" s="143">
        <f>IF(N234="základná",J234,0)</f>
        <v>0</v>
      </c>
      <c r="BF234" s="143">
        <f>IF(N234="znížená",J234,0)</f>
        <v>0</v>
      </c>
      <c r="BG234" s="143">
        <f>IF(N234="zákl. prenesená",J234,0)</f>
        <v>0</v>
      </c>
      <c r="BH234" s="143">
        <f>IF(N234="zníž. prenesená",J234,0)</f>
        <v>0</v>
      </c>
      <c r="BI234" s="143">
        <f>IF(N234="nulová",J234,0)</f>
        <v>0</v>
      </c>
      <c r="BJ234" s="16" t="s">
        <v>124</v>
      </c>
      <c r="BK234" s="143">
        <f>ROUND(I234*H234,2)</f>
        <v>0</v>
      </c>
      <c r="BL234" s="16" t="s">
        <v>191</v>
      </c>
      <c r="BM234" s="142" t="s">
        <v>373</v>
      </c>
    </row>
    <row r="235" spans="2:65" s="12" customFormat="1">
      <c r="B235" s="144"/>
      <c r="D235" s="145" t="s">
        <v>126</v>
      </c>
      <c r="E235" s="146" t="s">
        <v>1</v>
      </c>
      <c r="F235" s="147" t="s">
        <v>374</v>
      </c>
      <c r="H235" s="148">
        <v>27</v>
      </c>
      <c r="L235" s="144"/>
      <c r="M235" s="149"/>
      <c r="T235" s="150"/>
      <c r="AT235" s="146" t="s">
        <v>126</v>
      </c>
      <c r="AU235" s="146" t="s">
        <v>124</v>
      </c>
      <c r="AV235" s="12" t="s">
        <v>124</v>
      </c>
      <c r="AW235" s="12" t="s">
        <v>26</v>
      </c>
      <c r="AX235" s="12" t="s">
        <v>77</v>
      </c>
      <c r="AY235" s="146" t="s">
        <v>116</v>
      </c>
    </row>
    <row r="236" spans="2:65" s="1" customFormat="1" ht="55.5" customHeight="1">
      <c r="B236" s="130"/>
      <c r="C236" s="131" t="s">
        <v>375</v>
      </c>
      <c r="D236" s="131" t="s">
        <v>119</v>
      </c>
      <c r="E236" s="132" t="s">
        <v>376</v>
      </c>
      <c r="F236" s="133" t="s">
        <v>377</v>
      </c>
      <c r="G236" s="134" t="s">
        <v>222</v>
      </c>
      <c r="H236" s="135">
        <v>66</v>
      </c>
      <c r="I236" s="136">
        <v>0</v>
      </c>
      <c r="J236" s="136">
        <f>ROUND(I236*H236,2)</f>
        <v>0</v>
      </c>
      <c r="K236" s="137"/>
      <c r="L236" s="28"/>
      <c r="M236" s="138" t="s">
        <v>1</v>
      </c>
      <c r="N236" s="139" t="s">
        <v>35</v>
      </c>
      <c r="O236" s="140">
        <v>0.89300000000000002</v>
      </c>
      <c r="P236" s="140">
        <f>O236*H236</f>
        <v>58.938000000000002</v>
      </c>
      <c r="Q236" s="140">
        <v>1.15E-3</v>
      </c>
      <c r="R236" s="140">
        <f>Q236*H236</f>
        <v>7.5899999999999995E-2</v>
      </c>
      <c r="S236" s="140">
        <v>0</v>
      </c>
      <c r="T236" s="141">
        <f>S236*H236</f>
        <v>0</v>
      </c>
      <c r="AR236" s="142" t="s">
        <v>191</v>
      </c>
      <c r="AT236" s="142" t="s">
        <v>119</v>
      </c>
      <c r="AU236" s="142" t="s">
        <v>124</v>
      </c>
      <c r="AY236" s="16" t="s">
        <v>116</v>
      </c>
      <c r="BE236" s="143">
        <f>IF(N236="základná",J236,0)</f>
        <v>0</v>
      </c>
      <c r="BF236" s="143">
        <f>IF(N236="znížená",J236,0)</f>
        <v>0</v>
      </c>
      <c r="BG236" s="143">
        <f>IF(N236="zákl. prenesená",J236,0)</f>
        <v>0</v>
      </c>
      <c r="BH236" s="143">
        <f>IF(N236="zníž. prenesená",J236,0)</f>
        <v>0</v>
      </c>
      <c r="BI236" s="143">
        <f>IF(N236="nulová",J236,0)</f>
        <v>0</v>
      </c>
      <c r="BJ236" s="16" t="s">
        <v>124</v>
      </c>
      <c r="BK236" s="143">
        <f>ROUND(I236*H236,2)</f>
        <v>0</v>
      </c>
      <c r="BL236" s="16" t="s">
        <v>191</v>
      </c>
      <c r="BM236" s="142" t="s">
        <v>378</v>
      </c>
    </row>
    <row r="237" spans="2:65" s="12" customFormat="1">
      <c r="B237" s="144"/>
      <c r="D237" s="145" t="s">
        <v>126</v>
      </c>
      <c r="E237" s="146" t="s">
        <v>1</v>
      </c>
      <c r="F237" s="147" t="s">
        <v>379</v>
      </c>
      <c r="H237" s="148">
        <v>66</v>
      </c>
      <c r="L237" s="144"/>
      <c r="M237" s="149"/>
      <c r="T237" s="150"/>
      <c r="AT237" s="146" t="s">
        <v>126</v>
      </c>
      <c r="AU237" s="146" t="s">
        <v>124</v>
      </c>
      <c r="AV237" s="12" t="s">
        <v>124</v>
      </c>
      <c r="AW237" s="12" t="s">
        <v>26</v>
      </c>
      <c r="AX237" s="12" t="s">
        <v>77</v>
      </c>
      <c r="AY237" s="146" t="s">
        <v>116</v>
      </c>
    </row>
    <row r="238" spans="2:65" s="1" customFormat="1" ht="24.2" customHeight="1">
      <c r="B238" s="130"/>
      <c r="C238" s="131" t="s">
        <v>380</v>
      </c>
      <c r="D238" s="131" t="s">
        <v>119</v>
      </c>
      <c r="E238" s="132" t="s">
        <v>381</v>
      </c>
      <c r="F238" s="133" t="s">
        <v>382</v>
      </c>
      <c r="G238" s="134" t="s">
        <v>222</v>
      </c>
      <c r="H238" s="135">
        <v>61</v>
      </c>
      <c r="I238" s="136">
        <v>0</v>
      </c>
      <c r="J238" s="136">
        <f>ROUND(I238*H238,2)</f>
        <v>0</v>
      </c>
      <c r="K238" s="137"/>
      <c r="L238" s="28"/>
      <c r="M238" s="138" t="s">
        <v>1</v>
      </c>
      <c r="N238" s="139" t="s">
        <v>35</v>
      </c>
      <c r="O238" s="140">
        <v>0.108</v>
      </c>
      <c r="P238" s="140">
        <f>O238*H238</f>
        <v>6.5880000000000001</v>
      </c>
      <c r="Q238" s="140">
        <v>0</v>
      </c>
      <c r="R238" s="140">
        <f>Q238*H238</f>
        <v>0</v>
      </c>
      <c r="S238" s="140">
        <v>5.1000000000000004E-3</v>
      </c>
      <c r="T238" s="141">
        <f>S238*H238</f>
        <v>0.31110000000000004</v>
      </c>
      <c r="AR238" s="142" t="s">
        <v>191</v>
      </c>
      <c r="AT238" s="142" t="s">
        <v>119</v>
      </c>
      <c r="AU238" s="142" t="s">
        <v>124</v>
      </c>
      <c r="AY238" s="16" t="s">
        <v>116</v>
      </c>
      <c r="BE238" s="143">
        <f>IF(N238="základná",J238,0)</f>
        <v>0</v>
      </c>
      <c r="BF238" s="143">
        <f>IF(N238="znížená",J238,0)</f>
        <v>0</v>
      </c>
      <c r="BG238" s="143">
        <f>IF(N238="zákl. prenesená",J238,0)</f>
        <v>0</v>
      </c>
      <c r="BH238" s="143">
        <f>IF(N238="zníž. prenesená",J238,0)</f>
        <v>0</v>
      </c>
      <c r="BI238" s="143">
        <f>IF(N238="nulová",J238,0)</f>
        <v>0</v>
      </c>
      <c r="BJ238" s="16" t="s">
        <v>124</v>
      </c>
      <c r="BK238" s="143">
        <f>ROUND(I238*H238,2)</f>
        <v>0</v>
      </c>
      <c r="BL238" s="16" t="s">
        <v>191</v>
      </c>
      <c r="BM238" s="142" t="s">
        <v>383</v>
      </c>
    </row>
    <row r="239" spans="2:65" s="12" customFormat="1">
      <c r="B239" s="144"/>
      <c r="D239" s="145" t="s">
        <v>126</v>
      </c>
      <c r="E239" s="146" t="s">
        <v>1</v>
      </c>
      <c r="F239" s="147" t="s">
        <v>384</v>
      </c>
      <c r="H239" s="148">
        <v>61</v>
      </c>
      <c r="L239" s="144"/>
      <c r="M239" s="149"/>
      <c r="T239" s="150"/>
      <c r="AT239" s="146" t="s">
        <v>126</v>
      </c>
      <c r="AU239" s="146" t="s">
        <v>124</v>
      </c>
      <c r="AV239" s="12" t="s">
        <v>124</v>
      </c>
      <c r="AW239" s="12" t="s">
        <v>26</v>
      </c>
      <c r="AX239" s="12" t="s">
        <v>77</v>
      </c>
      <c r="AY239" s="146" t="s">
        <v>116</v>
      </c>
    </row>
    <row r="240" spans="2:65" s="1" customFormat="1" ht="24.2" customHeight="1">
      <c r="B240" s="130"/>
      <c r="C240" s="131" t="s">
        <v>385</v>
      </c>
      <c r="D240" s="131" t="s">
        <v>119</v>
      </c>
      <c r="E240" s="132" t="s">
        <v>386</v>
      </c>
      <c r="F240" s="133" t="s">
        <v>387</v>
      </c>
      <c r="G240" s="134" t="s">
        <v>132</v>
      </c>
      <c r="H240" s="135">
        <v>10</v>
      </c>
      <c r="I240" s="136">
        <v>0</v>
      </c>
      <c r="J240" s="136">
        <f>ROUND(I240*H240,2)</f>
        <v>0</v>
      </c>
      <c r="K240" s="137"/>
      <c r="L240" s="28"/>
      <c r="M240" s="138" t="s">
        <v>1</v>
      </c>
      <c r="N240" s="139" t="s">
        <v>35</v>
      </c>
      <c r="O240" s="140">
        <v>0.161</v>
      </c>
      <c r="P240" s="140">
        <f>O240*H240</f>
        <v>1.61</v>
      </c>
      <c r="Q240" s="140">
        <v>0</v>
      </c>
      <c r="R240" s="140">
        <f>Q240*H240</f>
        <v>0</v>
      </c>
      <c r="S240" s="140">
        <v>3.2000000000000002E-3</v>
      </c>
      <c r="T240" s="141">
        <f>S240*H240</f>
        <v>3.2000000000000001E-2</v>
      </c>
      <c r="AR240" s="142" t="s">
        <v>191</v>
      </c>
      <c r="AT240" s="142" t="s">
        <v>119</v>
      </c>
      <c r="AU240" s="142" t="s">
        <v>124</v>
      </c>
      <c r="AY240" s="16" t="s">
        <v>116</v>
      </c>
      <c r="BE240" s="143">
        <f>IF(N240="základná",J240,0)</f>
        <v>0</v>
      </c>
      <c r="BF240" s="143">
        <f>IF(N240="znížená",J240,0)</f>
        <v>0</v>
      </c>
      <c r="BG240" s="143">
        <f>IF(N240="zákl. prenesená",J240,0)</f>
        <v>0</v>
      </c>
      <c r="BH240" s="143">
        <f>IF(N240="zníž. prenesená",J240,0)</f>
        <v>0</v>
      </c>
      <c r="BI240" s="143">
        <f>IF(N240="nulová",J240,0)</f>
        <v>0</v>
      </c>
      <c r="BJ240" s="16" t="s">
        <v>124</v>
      </c>
      <c r="BK240" s="143">
        <f>ROUND(I240*H240,2)</f>
        <v>0</v>
      </c>
      <c r="BL240" s="16" t="s">
        <v>191</v>
      </c>
      <c r="BM240" s="142" t="s">
        <v>388</v>
      </c>
    </row>
    <row r="241" spans="2:65" s="12" customFormat="1">
      <c r="B241" s="144"/>
      <c r="D241" s="145" t="s">
        <v>126</v>
      </c>
      <c r="E241" s="146" t="s">
        <v>1</v>
      </c>
      <c r="F241" s="147" t="s">
        <v>389</v>
      </c>
      <c r="H241" s="148">
        <v>5</v>
      </c>
      <c r="L241" s="144"/>
      <c r="M241" s="149"/>
      <c r="T241" s="150"/>
      <c r="AT241" s="146" t="s">
        <v>126</v>
      </c>
      <c r="AU241" s="146" t="s">
        <v>124</v>
      </c>
      <c r="AV241" s="12" t="s">
        <v>124</v>
      </c>
      <c r="AW241" s="12" t="s">
        <v>26</v>
      </c>
      <c r="AX241" s="12" t="s">
        <v>69</v>
      </c>
      <c r="AY241" s="146" t="s">
        <v>116</v>
      </c>
    </row>
    <row r="242" spans="2:65" s="12" customFormat="1">
      <c r="B242" s="144"/>
      <c r="D242" s="145" t="s">
        <v>126</v>
      </c>
      <c r="E242" s="146" t="s">
        <v>1</v>
      </c>
      <c r="F242" s="147" t="s">
        <v>390</v>
      </c>
      <c r="H242" s="148">
        <v>5</v>
      </c>
      <c r="L242" s="144"/>
      <c r="M242" s="149"/>
      <c r="T242" s="150"/>
      <c r="AT242" s="146" t="s">
        <v>126</v>
      </c>
      <c r="AU242" s="146" t="s">
        <v>124</v>
      </c>
      <c r="AV242" s="12" t="s">
        <v>124</v>
      </c>
      <c r="AW242" s="12" t="s">
        <v>26</v>
      </c>
      <c r="AX242" s="12" t="s">
        <v>69</v>
      </c>
      <c r="AY242" s="146" t="s">
        <v>116</v>
      </c>
    </row>
    <row r="243" spans="2:65" s="14" customFormat="1">
      <c r="B243" s="166"/>
      <c r="D243" s="145" t="s">
        <v>126</v>
      </c>
      <c r="E243" s="167" t="s">
        <v>1</v>
      </c>
      <c r="F243" s="168" t="s">
        <v>251</v>
      </c>
      <c r="H243" s="169">
        <v>10</v>
      </c>
      <c r="L243" s="166"/>
      <c r="M243" s="170"/>
      <c r="T243" s="171"/>
      <c r="AT243" s="167" t="s">
        <v>126</v>
      </c>
      <c r="AU243" s="167" t="s">
        <v>124</v>
      </c>
      <c r="AV243" s="14" t="s">
        <v>123</v>
      </c>
      <c r="AW243" s="14" t="s">
        <v>26</v>
      </c>
      <c r="AX243" s="14" t="s">
        <v>77</v>
      </c>
      <c r="AY243" s="167" t="s">
        <v>116</v>
      </c>
    </row>
    <row r="244" spans="2:65" s="1" customFormat="1" ht="21.75" customHeight="1">
      <c r="B244" s="130"/>
      <c r="C244" s="131" t="s">
        <v>391</v>
      </c>
      <c r="D244" s="131" t="s">
        <v>119</v>
      </c>
      <c r="E244" s="132" t="s">
        <v>392</v>
      </c>
      <c r="F244" s="133" t="s">
        <v>393</v>
      </c>
      <c r="G244" s="134" t="s">
        <v>132</v>
      </c>
      <c r="H244" s="135">
        <v>6</v>
      </c>
      <c r="I244" s="136">
        <v>0</v>
      </c>
      <c r="J244" s="136">
        <f>ROUND(I244*H244,2)</f>
        <v>0</v>
      </c>
      <c r="K244" s="137"/>
      <c r="L244" s="28"/>
      <c r="M244" s="138" t="s">
        <v>1</v>
      </c>
      <c r="N244" s="139" t="s">
        <v>35</v>
      </c>
      <c r="O244" s="140">
        <v>8.2000000000000003E-2</v>
      </c>
      <c r="P244" s="140">
        <f>O244*H244</f>
        <v>0.49199999999999999</v>
      </c>
      <c r="Q244" s="140">
        <v>0</v>
      </c>
      <c r="R244" s="140">
        <f>Q244*H244</f>
        <v>0</v>
      </c>
      <c r="S244" s="140">
        <v>0.02</v>
      </c>
      <c r="T244" s="141">
        <f>S244*H244</f>
        <v>0.12</v>
      </c>
      <c r="AR244" s="142" t="s">
        <v>191</v>
      </c>
      <c r="AT244" s="142" t="s">
        <v>119</v>
      </c>
      <c r="AU244" s="142" t="s">
        <v>124</v>
      </c>
      <c r="AY244" s="16" t="s">
        <v>116</v>
      </c>
      <c r="BE244" s="143">
        <f>IF(N244="základná",J244,0)</f>
        <v>0</v>
      </c>
      <c r="BF244" s="143">
        <f>IF(N244="znížená",J244,0)</f>
        <v>0</v>
      </c>
      <c r="BG244" s="143">
        <f>IF(N244="zákl. prenesená",J244,0)</f>
        <v>0</v>
      </c>
      <c r="BH244" s="143">
        <f>IF(N244="zníž. prenesená",J244,0)</f>
        <v>0</v>
      </c>
      <c r="BI244" s="143">
        <f>IF(N244="nulová",J244,0)</f>
        <v>0</v>
      </c>
      <c r="BJ244" s="16" t="s">
        <v>124</v>
      </c>
      <c r="BK244" s="143">
        <f>ROUND(I244*H244,2)</f>
        <v>0</v>
      </c>
      <c r="BL244" s="16" t="s">
        <v>191</v>
      </c>
      <c r="BM244" s="142" t="s">
        <v>394</v>
      </c>
    </row>
    <row r="245" spans="2:65" s="12" customFormat="1">
      <c r="B245" s="144"/>
      <c r="D245" s="145" t="s">
        <v>126</v>
      </c>
      <c r="E245" s="146" t="s">
        <v>1</v>
      </c>
      <c r="F245" s="147" t="s">
        <v>395</v>
      </c>
      <c r="H245" s="148">
        <v>6</v>
      </c>
      <c r="L245" s="144"/>
      <c r="M245" s="149"/>
      <c r="T245" s="150"/>
      <c r="AT245" s="146" t="s">
        <v>126</v>
      </c>
      <c r="AU245" s="146" t="s">
        <v>124</v>
      </c>
      <c r="AV245" s="12" t="s">
        <v>124</v>
      </c>
      <c r="AW245" s="12" t="s">
        <v>26</v>
      </c>
      <c r="AX245" s="12" t="s">
        <v>77</v>
      </c>
      <c r="AY245" s="146" t="s">
        <v>116</v>
      </c>
    </row>
    <row r="246" spans="2:65" s="1" customFormat="1" ht="24.2" customHeight="1">
      <c r="B246" s="130"/>
      <c r="C246" s="131" t="s">
        <v>396</v>
      </c>
      <c r="D246" s="131" t="s">
        <v>119</v>
      </c>
      <c r="E246" s="132" t="s">
        <v>397</v>
      </c>
      <c r="F246" s="133" t="s">
        <v>398</v>
      </c>
      <c r="G246" s="134" t="s">
        <v>122</v>
      </c>
      <c r="H246" s="135">
        <v>13.6</v>
      </c>
      <c r="I246" s="136">
        <v>0</v>
      </c>
      <c r="J246" s="136">
        <f>ROUND(I246*H246,2)</f>
        <v>0</v>
      </c>
      <c r="K246" s="137"/>
      <c r="L246" s="28"/>
      <c r="M246" s="138" t="s">
        <v>1</v>
      </c>
      <c r="N246" s="139" t="s">
        <v>35</v>
      </c>
      <c r="O246" s="140">
        <v>0.151</v>
      </c>
      <c r="P246" s="140">
        <f>O246*H246</f>
        <v>2.0535999999999999</v>
      </c>
      <c r="Q246" s="140">
        <v>0</v>
      </c>
      <c r="R246" s="140">
        <f>Q246*H246</f>
        <v>0</v>
      </c>
      <c r="S246" s="140">
        <v>5.7999999999999996E-3</v>
      </c>
      <c r="T246" s="141">
        <f>S246*H246</f>
        <v>7.8879999999999992E-2</v>
      </c>
      <c r="AR246" s="142" t="s">
        <v>191</v>
      </c>
      <c r="AT246" s="142" t="s">
        <v>119</v>
      </c>
      <c r="AU246" s="142" t="s">
        <v>124</v>
      </c>
      <c r="AY246" s="16" t="s">
        <v>116</v>
      </c>
      <c r="BE246" s="143">
        <f>IF(N246="základná",J246,0)</f>
        <v>0</v>
      </c>
      <c r="BF246" s="143">
        <f>IF(N246="znížená",J246,0)</f>
        <v>0</v>
      </c>
      <c r="BG246" s="143">
        <f>IF(N246="zákl. prenesená",J246,0)</f>
        <v>0</v>
      </c>
      <c r="BH246" s="143">
        <f>IF(N246="zníž. prenesená",J246,0)</f>
        <v>0</v>
      </c>
      <c r="BI246" s="143">
        <f>IF(N246="nulová",J246,0)</f>
        <v>0</v>
      </c>
      <c r="BJ246" s="16" t="s">
        <v>124</v>
      </c>
      <c r="BK246" s="143">
        <f>ROUND(I246*H246,2)</f>
        <v>0</v>
      </c>
      <c r="BL246" s="16" t="s">
        <v>191</v>
      </c>
      <c r="BM246" s="142" t="s">
        <v>399</v>
      </c>
    </row>
    <row r="247" spans="2:65" s="12" customFormat="1">
      <c r="B247" s="144"/>
      <c r="D247" s="145" t="s">
        <v>126</v>
      </c>
      <c r="E247" s="146" t="s">
        <v>1</v>
      </c>
      <c r="F247" s="147" t="s">
        <v>400</v>
      </c>
      <c r="H247" s="148">
        <v>13.6</v>
      </c>
      <c r="L247" s="144"/>
      <c r="M247" s="149"/>
      <c r="T247" s="150"/>
      <c r="AT247" s="146" t="s">
        <v>126</v>
      </c>
      <c r="AU247" s="146" t="s">
        <v>124</v>
      </c>
      <c r="AV247" s="12" t="s">
        <v>124</v>
      </c>
      <c r="AW247" s="12" t="s">
        <v>26</v>
      </c>
      <c r="AX247" s="12" t="s">
        <v>77</v>
      </c>
      <c r="AY247" s="146" t="s">
        <v>116</v>
      </c>
    </row>
    <row r="248" spans="2:65" s="1" customFormat="1" ht="24.2" customHeight="1">
      <c r="B248" s="130"/>
      <c r="C248" s="131" t="s">
        <v>401</v>
      </c>
      <c r="D248" s="131" t="s">
        <v>119</v>
      </c>
      <c r="E248" s="132" t="s">
        <v>402</v>
      </c>
      <c r="F248" s="133" t="s">
        <v>403</v>
      </c>
      <c r="G248" s="134" t="s">
        <v>222</v>
      </c>
      <c r="H248" s="135">
        <v>31.5</v>
      </c>
      <c r="I248" s="136">
        <v>0</v>
      </c>
      <c r="J248" s="136">
        <f>ROUND(I248*H248,2)</f>
        <v>0</v>
      </c>
      <c r="K248" s="137"/>
      <c r="L248" s="28"/>
      <c r="M248" s="138" t="s">
        <v>1</v>
      </c>
      <c r="N248" s="139" t="s">
        <v>35</v>
      </c>
      <c r="O248" s="140">
        <v>4.7E-2</v>
      </c>
      <c r="P248" s="140">
        <f>O248*H248</f>
        <v>1.4804999999999999</v>
      </c>
      <c r="Q248" s="140">
        <v>0</v>
      </c>
      <c r="R248" s="140">
        <f>Q248*H248</f>
        <v>0</v>
      </c>
      <c r="S248" s="140">
        <v>3.7699999999999999E-3</v>
      </c>
      <c r="T248" s="141">
        <f>S248*H248</f>
        <v>0.118755</v>
      </c>
      <c r="AR248" s="142" t="s">
        <v>191</v>
      </c>
      <c r="AT248" s="142" t="s">
        <v>119</v>
      </c>
      <c r="AU248" s="142" t="s">
        <v>124</v>
      </c>
      <c r="AY248" s="16" t="s">
        <v>116</v>
      </c>
      <c r="BE248" s="143">
        <f>IF(N248="základná",J248,0)</f>
        <v>0</v>
      </c>
      <c r="BF248" s="143">
        <f>IF(N248="znížená",J248,0)</f>
        <v>0</v>
      </c>
      <c r="BG248" s="143">
        <f>IF(N248="zákl. prenesená",J248,0)</f>
        <v>0</v>
      </c>
      <c r="BH248" s="143">
        <f>IF(N248="zníž. prenesená",J248,0)</f>
        <v>0</v>
      </c>
      <c r="BI248" s="143">
        <f>IF(N248="nulová",J248,0)</f>
        <v>0</v>
      </c>
      <c r="BJ248" s="16" t="s">
        <v>124</v>
      </c>
      <c r="BK248" s="143">
        <f>ROUND(I248*H248,2)</f>
        <v>0</v>
      </c>
      <c r="BL248" s="16" t="s">
        <v>191</v>
      </c>
      <c r="BM248" s="142" t="s">
        <v>404</v>
      </c>
    </row>
    <row r="249" spans="2:65" s="12" customFormat="1">
      <c r="B249" s="144"/>
      <c r="D249" s="145" t="s">
        <v>126</v>
      </c>
      <c r="E249" s="146" t="s">
        <v>1</v>
      </c>
      <c r="F249" s="147" t="s">
        <v>405</v>
      </c>
      <c r="H249" s="148">
        <v>31.5</v>
      </c>
      <c r="L249" s="144"/>
      <c r="M249" s="149"/>
      <c r="T249" s="150"/>
      <c r="AT249" s="146" t="s">
        <v>126</v>
      </c>
      <c r="AU249" s="146" t="s">
        <v>124</v>
      </c>
      <c r="AV249" s="12" t="s">
        <v>124</v>
      </c>
      <c r="AW249" s="12" t="s">
        <v>26</v>
      </c>
      <c r="AX249" s="12" t="s">
        <v>77</v>
      </c>
      <c r="AY249" s="146" t="s">
        <v>116</v>
      </c>
    </row>
    <row r="250" spans="2:65" s="1" customFormat="1" ht="33" customHeight="1">
      <c r="B250" s="130"/>
      <c r="C250" s="131" t="s">
        <v>406</v>
      </c>
      <c r="D250" s="131" t="s">
        <v>119</v>
      </c>
      <c r="E250" s="132" t="s">
        <v>407</v>
      </c>
      <c r="F250" s="133" t="s">
        <v>408</v>
      </c>
      <c r="G250" s="134" t="s">
        <v>132</v>
      </c>
      <c r="H250" s="135">
        <v>4</v>
      </c>
      <c r="I250" s="136">
        <v>0</v>
      </c>
      <c r="J250" s="136">
        <f>ROUND(I250*H250,2)</f>
        <v>0</v>
      </c>
      <c r="K250" s="137"/>
      <c r="L250" s="28"/>
      <c r="M250" s="138" t="s">
        <v>1</v>
      </c>
      <c r="N250" s="139" t="s">
        <v>35</v>
      </c>
      <c r="O250" s="140">
        <v>3.0373700000000001</v>
      </c>
      <c r="P250" s="140">
        <f>O250*H250</f>
        <v>12.149480000000001</v>
      </c>
      <c r="Q250" s="140">
        <v>1.917E-2</v>
      </c>
      <c r="R250" s="140">
        <f>Q250*H250</f>
        <v>7.6679999999999998E-2</v>
      </c>
      <c r="S250" s="140">
        <v>0</v>
      </c>
      <c r="T250" s="141">
        <f>S250*H250</f>
        <v>0</v>
      </c>
      <c r="AR250" s="142" t="s">
        <v>191</v>
      </c>
      <c r="AT250" s="142" t="s">
        <v>119</v>
      </c>
      <c r="AU250" s="142" t="s">
        <v>124</v>
      </c>
      <c r="AY250" s="16" t="s">
        <v>116</v>
      </c>
      <c r="BE250" s="143">
        <f>IF(N250="základná",J250,0)</f>
        <v>0</v>
      </c>
      <c r="BF250" s="143">
        <f>IF(N250="znížená",J250,0)</f>
        <v>0</v>
      </c>
      <c r="BG250" s="143">
        <f>IF(N250="zákl. prenesená",J250,0)</f>
        <v>0</v>
      </c>
      <c r="BH250" s="143">
        <f>IF(N250="zníž. prenesená",J250,0)</f>
        <v>0</v>
      </c>
      <c r="BI250" s="143">
        <f>IF(N250="nulová",J250,0)</f>
        <v>0</v>
      </c>
      <c r="BJ250" s="16" t="s">
        <v>124</v>
      </c>
      <c r="BK250" s="143">
        <f>ROUND(I250*H250,2)</f>
        <v>0</v>
      </c>
      <c r="BL250" s="16" t="s">
        <v>191</v>
      </c>
      <c r="BM250" s="142" t="s">
        <v>409</v>
      </c>
    </row>
    <row r="251" spans="2:65" s="13" customFormat="1">
      <c r="B251" s="151"/>
      <c r="D251" s="145" t="s">
        <v>126</v>
      </c>
      <c r="E251" s="152" t="s">
        <v>1</v>
      </c>
      <c r="F251" s="153" t="s">
        <v>410</v>
      </c>
      <c r="H251" s="152" t="s">
        <v>1</v>
      </c>
      <c r="L251" s="151"/>
      <c r="M251" s="154"/>
      <c r="T251" s="155"/>
      <c r="AT251" s="152" t="s">
        <v>126</v>
      </c>
      <c r="AU251" s="152" t="s">
        <v>124</v>
      </c>
      <c r="AV251" s="13" t="s">
        <v>77</v>
      </c>
      <c r="AW251" s="13" t="s">
        <v>26</v>
      </c>
      <c r="AX251" s="13" t="s">
        <v>69</v>
      </c>
      <c r="AY251" s="152" t="s">
        <v>116</v>
      </c>
    </row>
    <row r="252" spans="2:65" s="12" customFormat="1" ht="33.75">
      <c r="B252" s="144"/>
      <c r="D252" s="145" t="s">
        <v>126</v>
      </c>
      <c r="E252" s="146" t="s">
        <v>1</v>
      </c>
      <c r="F252" s="147" t="s">
        <v>411</v>
      </c>
      <c r="H252" s="148">
        <v>4</v>
      </c>
      <c r="L252" s="144"/>
      <c r="M252" s="149"/>
      <c r="T252" s="150"/>
      <c r="AT252" s="146" t="s">
        <v>126</v>
      </c>
      <c r="AU252" s="146" t="s">
        <v>124</v>
      </c>
      <c r="AV252" s="12" t="s">
        <v>124</v>
      </c>
      <c r="AW252" s="12" t="s">
        <v>26</v>
      </c>
      <c r="AX252" s="12" t="s">
        <v>77</v>
      </c>
      <c r="AY252" s="146" t="s">
        <v>116</v>
      </c>
    </row>
    <row r="253" spans="2:65" s="14" customFormat="1">
      <c r="B253" s="166"/>
      <c r="D253" s="145" t="s">
        <v>126</v>
      </c>
      <c r="E253" s="167" t="s">
        <v>1</v>
      </c>
      <c r="F253" s="168" t="s">
        <v>251</v>
      </c>
      <c r="H253" s="169">
        <v>4</v>
      </c>
      <c r="L253" s="166"/>
      <c r="M253" s="170"/>
      <c r="T253" s="171"/>
      <c r="AT253" s="167" t="s">
        <v>126</v>
      </c>
      <c r="AU253" s="167" t="s">
        <v>124</v>
      </c>
      <c r="AV253" s="14" t="s">
        <v>123</v>
      </c>
      <c r="AW253" s="14" t="s">
        <v>26</v>
      </c>
      <c r="AX253" s="14" t="s">
        <v>69</v>
      </c>
      <c r="AY253" s="167" t="s">
        <v>116</v>
      </c>
    </row>
    <row r="254" spans="2:65" s="1" customFormat="1" ht="33" customHeight="1">
      <c r="B254" s="130"/>
      <c r="C254" s="131" t="s">
        <v>412</v>
      </c>
      <c r="D254" s="131" t="s">
        <v>119</v>
      </c>
      <c r="E254" s="132" t="s">
        <v>413</v>
      </c>
      <c r="F254" s="133" t="s">
        <v>408</v>
      </c>
      <c r="G254" s="134" t="s">
        <v>132</v>
      </c>
      <c r="H254" s="135">
        <v>2</v>
      </c>
      <c r="I254" s="136">
        <v>0</v>
      </c>
      <c r="J254" s="136">
        <f>ROUND(I254*H254,2)</f>
        <v>0</v>
      </c>
      <c r="K254" s="137"/>
      <c r="L254" s="28"/>
      <c r="M254" s="138" t="s">
        <v>1</v>
      </c>
      <c r="N254" s="139" t="s">
        <v>35</v>
      </c>
      <c r="O254" s="140">
        <v>3.0369999999999999</v>
      </c>
      <c r="P254" s="140">
        <f>O254*H254</f>
        <v>6.0739999999999998</v>
      </c>
      <c r="Q254" s="140">
        <v>1.917E-2</v>
      </c>
      <c r="R254" s="140">
        <f>Q254*H254</f>
        <v>3.8339999999999999E-2</v>
      </c>
      <c r="S254" s="140">
        <v>0</v>
      </c>
      <c r="T254" s="141">
        <f>S254*H254</f>
        <v>0</v>
      </c>
      <c r="AR254" s="142" t="s">
        <v>191</v>
      </c>
      <c r="AT254" s="142" t="s">
        <v>119</v>
      </c>
      <c r="AU254" s="142" t="s">
        <v>124</v>
      </c>
      <c r="AY254" s="16" t="s">
        <v>116</v>
      </c>
      <c r="BE254" s="143">
        <f>IF(N254="základná",J254,0)</f>
        <v>0</v>
      </c>
      <c r="BF254" s="143">
        <f>IF(N254="znížená",J254,0)</f>
        <v>0</v>
      </c>
      <c r="BG254" s="143">
        <f>IF(N254="zákl. prenesená",J254,0)</f>
        <v>0</v>
      </c>
      <c r="BH254" s="143">
        <f>IF(N254="zníž. prenesená",J254,0)</f>
        <v>0</v>
      </c>
      <c r="BI254" s="143">
        <f>IF(N254="nulová",J254,0)</f>
        <v>0</v>
      </c>
      <c r="BJ254" s="16" t="s">
        <v>124</v>
      </c>
      <c r="BK254" s="143">
        <f>ROUND(I254*H254,2)</f>
        <v>0</v>
      </c>
      <c r="BL254" s="16" t="s">
        <v>191</v>
      </c>
      <c r="BM254" s="142" t="s">
        <v>414</v>
      </c>
    </row>
    <row r="255" spans="2:65" s="13" customFormat="1">
      <c r="B255" s="151"/>
      <c r="D255" s="145" t="s">
        <v>126</v>
      </c>
      <c r="E255" s="152" t="s">
        <v>1</v>
      </c>
      <c r="F255" s="153" t="s">
        <v>410</v>
      </c>
      <c r="H255" s="152" t="s">
        <v>1</v>
      </c>
      <c r="L255" s="151"/>
      <c r="M255" s="154"/>
      <c r="T255" s="155"/>
      <c r="AT255" s="152" t="s">
        <v>126</v>
      </c>
      <c r="AU255" s="152" t="s">
        <v>124</v>
      </c>
      <c r="AV255" s="13" t="s">
        <v>77</v>
      </c>
      <c r="AW255" s="13" t="s">
        <v>26</v>
      </c>
      <c r="AX255" s="13" t="s">
        <v>69</v>
      </c>
      <c r="AY255" s="152" t="s">
        <v>116</v>
      </c>
    </row>
    <row r="256" spans="2:65" s="12" customFormat="1" ht="33.75">
      <c r="B256" s="144"/>
      <c r="D256" s="145" t="s">
        <v>126</v>
      </c>
      <c r="E256" s="146" t="s">
        <v>1</v>
      </c>
      <c r="F256" s="147" t="s">
        <v>415</v>
      </c>
      <c r="H256" s="148">
        <v>2</v>
      </c>
      <c r="L256" s="144"/>
      <c r="M256" s="149"/>
      <c r="T256" s="150"/>
      <c r="AT256" s="146" t="s">
        <v>126</v>
      </c>
      <c r="AU256" s="146" t="s">
        <v>124</v>
      </c>
      <c r="AV256" s="12" t="s">
        <v>124</v>
      </c>
      <c r="AW256" s="12" t="s">
        <v>26</v>
      </c>
      <c r="AX256" s="12" t="s">
        <v>69</v>
      </c>
      <c r="AY256" s="146" t="s">
        <v>116</v>
      </c>
    </row>
    <row r="257" spans="2:65" s="14" customFormat="1">
      <c r="B257" s="166"/>
      <c r="D257" s="145" t="s">
        <v>126</v>
      </c>
      <c r="E257" s="167" t="s">
        <v>1</v>
      </c>
      <c r="F257" s="168" t="s">
        <v>251</v>
      </c>
      <c r="H257" s="169">
        <v>2</v>
      </c>
      <c r="L257" s="166"/>
      <c r="M257" s="170"/>
      <c r="T257" s="171"/>
      <c r="AT257" s="167" t="s">
        <v>126</v>
      </c>
      <c r="AU257" s="167" t="s">
        <v>124</v>
      </c>
      <c r="AV257" s="14" t="s">
        <v>123</v>
      </c>
      <c r="AW257" s="14" t="s">
        <v>26</v>
      </c>
      <c r="AX257" s="14" t="s">
        <v>77</v>
      </c>
      <c r="AY257" s="167" t="s">
        <v>116</v>
      </c>
    </row>
    <row r="258" spans="2:65" s="1" customFormat="1" ht="37.9" customHeight="1">
      <c r="B258" s="130"/>
      <c r="C258" s="131" t="s">
        <v>416</v>
      </c>
      <c r="D258" s="131" t="s">
        <v>119</v>
      </c>
      <c r="E258" s="132" t="s">
        <v>417</v>
      </c>
      <c r="F258" s="133" t="s">
        <v>418</v>
      </c>
      <c r="G258" s="134" t="s">
        <v>222</v>
      </c>
      <c r="H258" s="135">
        <v>31.5</v>
      </c>
      <c r="I258" s="136">
        <v>0</v>
      </c>
      <c r="J258" s="136">
        <f>ROUND(I258*H258,2)</f>
        <v>0</v>
      </c>
      <c r="K258" s="137"/>
      <c r="L258" s="28"/>
      <c r="M258" s="138" t="s">
        <v>1</v>
      </c>
      <c r="N258" s="139" t="s">
        <v>35</v>
      </c>
      <c r="O258" s="140">
        <v>1.3733299999999999</v>
      </c>
      <c r="P258" s="140">
        <f>O258*H258</f>
        <v>43.259895</v>
      </c>
      <c r="Q258" s="140">
        <v>9.7800000000000005E-3</v>
      </c>
      <c r="R258" s="140">
        <f>Q258*H258</f>
        <v>0.30807000000000001</v>
      </c>
      <c r="S258" s="140">
        <v>0</v>
      </c>
      <c r="T258" s="141">
        <f>S258*H258</f>
        <v>0</v>
      </c>
      <c r="AR258" s="142" t="s">
        <v>191</v>
      </c>
      <c r="AT258" s="142" t="s">
        <v>119</v>
      </c>
      <c r="AU258" s="142" t="s">
        <v>124</v>
      </c>
      <c r="AY258" s="16" t="s">
        <v>116</v>
      </c>
      <c r="BE258" s="143">
        <f>IF(N258="základná",J258,0)</f>
        <v>0</v>
      </c>
      <c r="BF258" s="143">
        <f>IF(N258="znížená",J258,0)</f>
        <v>0</v>
      </c>
      <c r="BG258" s="143">
        <f>IF(N258="zákl. prenesená",J258,0)</f>
        <v>0</v>
      </c>
      <c r="BH258" s="143">
        <f>IF(N258="zníž. prenesená",J258,0)</f>
        <v>0</v>
      </c>
      <c r="BI258" s="143">
        <f>IF(N258="nulová",J258,0)</f>
        <v>0</v>
      </c>
      <c r="BJ258" s="16" t="s">
        <v>124</v>
      </c>
      <c r="BK258" s="143">
        <f>ROUND(I258*H258,2)</f>
        <v>0</v>
      </c>
      <c r="BL258" s="16" t="s">
        <v>191</v>
      </c>
      <c r="BM258" s="142" t="s">
        <v>419</v>
      </c>
    </row>
    <row r="259" spans="2:65" s="12" customFormat="1" ht="22.5">
      <c r="B259" s="144"/>
      <c r="D259" s="145" t="s">
        <v>126</v>
      </c>
      <c r="E259" s="146" t="s">
        <v>1</v>
      </c>
      <c r="F259" s="147" t="s">
        <v>420</v>
      </c>
      <c r="H259" s="148">
        <v>31.5</v>
      </c>
      <c r="L259" s="144"/>
      <c r="M259" s="149"/>
      <c r="T259" s="150"/>
      <c r="AT259" s="146" t="s">
        <v>126</v>
      </c>
      <c r="AU259" s="146" t="s">
        <v>124</v>
      </c>
      <c r="AV259" s="12" t="s">
        <v>124</v>
      </c>
      <c r="AW259" s="12" t="s">
        <v>26</v>
      </c>
      <c r="AX259" s="12" t="s">
        <v>77</v>
      </c>
      <c r="AY259" s="146" t="s">
        <v>116</v>
      </c>
    </row>
    <row r="260" spans="2:65" s="1" customFormat="1" ht="37.9" customHeight="1">
      <c r="B260" s="130"/>
      <c r="C260" s="131" t="s">
        <v>421</v>
      </c>
      <c r="D260" s="131" t="s">
        <v>119</v>
      </c>
      <c r="E260" s="132" t="s">
        <v>422</v>
      </c>
      <c r="F260" s="133" t="s">
        <v>423</v>
      </c>
      <c r="G260" s="134" t="s">
        <v>222</v>
      </c>
      <c r="H260" s="135">
        <v>6</v>
      </c>
      <c r="I260" s="136">
        <v>0</v>
      </c>
      <c r="J260" s="136">
        <f>ROUND(I260*H260,2)</f>
        <v>0</v>
      </c>
      <c r="K260" s="137"/>
      <c r="L260" s="28"/>
      <c r="M260" s="138" t="s">
        <v>1</v>
      </c>
      <c r="N260" s="139" t="s">
        <v>35</v>
      </c>
      <c r="O260" s="140">
        <v>1.91652</v>
      </c>
      <c r="P260" s="140">
        <f>O260*H260</f>
        <v>11.49912</v>
      </c>
      <c r="Q260" s="140">
        <v>1.172E-2</v>
      </c>
      <c r="R260" s="140">
        <f>Q260*H260</f>
        <v>7.0319999999999994E-2</v>
      </c>
      <c r="S260" s="140">
        <v>0</v>
      </c>
      <c r="T260" s="141">
        <f>S260*H260</f>
        <v>0</v>
      </c>
      <c r="AR260" s="142" t="s">
        <v>191</v>
      </c>
      <c r="AT260" s="142" t="s">
        <v>119</v>
      </c>
      <c r="AU260" s="142" t="s">
        <v>124</v>
      </c>
      <c r="AY260" s="16" t="s">
        <v>116</v>
      </c>
      <c r="BE260" s="143">
        <f>IF(N260="základná",J260,0)</f>
        <v>0</v>
      </c>
      <c r="BF260" s="143">
        <f>IF(N260="znížená",J260,0)</f>
        <v>0</v>
      </c>
      <c r="BG260" s="143">
        <f>IF(N260="zákl. prenesená",J260,0)</f>
        <v>0</v>
      </c>
      <c r="BH260" s="143">
        <f>IF(N260="zníž. prenesená",J260,0)</f>
        <v>0</v>
      </c>
      <c r="BI260" s="143">
        <f>IF(N260="nulová",J260,0)</f>
        <v>0</v>
      </c>
      <c r="BJ260" s="16" t="s">
        <v>124</v>
      </c>
      <c r="BK260" s="143">
        <f>ROUND(I260*H260,2)</f>
        <v>0</v>
      </c>
      <c r="BL260" s="16" t="s">
        <v>191</v>
      </c>
      <c r="BM260" s="142" t="s">
        <v>424</v>
      </c>
    </row>
    <row r="261" spans="2:65" s="12" customFormat="1">
      <c r="B261" s="144"/>
      <c r="D261" s="145" t="s">
        <v>126</v>
      </c>
      <c r="E261" s="146" t="s">
        <v>1</v>
      </c>
      <c r="F261" s="147" t="s">
        <v>425</v>
      </c>
      <c r="H261" s="148">
        <v>6</v>
      </c>
      <c r="L261" s="144"/>
      <c r="M261" s="149"/>
      <c r="T261" s="150"/>
      <c r="AT261" s="146" t="s">
        <v>126</v>
      </c>
      <c r="AU261" s="146" t="s">
        <v>124</v>
      </c>
      <c r="AV261" s="12" t="s">
        <v>124</v>
      </c>
      <c r="AW261" s="12" t="s">
        <v>26</v>
      </c>
      <c r="AX261" s="12" t="s">
        <v>77</v>
      </c>
      <c r="AY261" s="146" t="s">
        <v>116</v>
      </c>
    </row>
    <row r="262" spans="2:65" s="1" customFormat="1" ht="33" customHeight="1">
      <c r="B262" s="130"/>
      <c r="C262" s="131" t="s">
        <v>426</v>
      </c>
      <c r="D262" s="131" t="s">
        <v>119</v>
      </c>
      <c r="E262" s="132" t="s">
        <v>427</v>
      </c>
      <c r="F262" s="133" t="s">
        <v>428</v>
      </c>
      <c r="G262" s="134" t="s">
        <v>222</v>
      </c>
      <c r="H262" s="135">
        <v>27</v>
      </c>
      <c r="I262" s="136">
        <v>0</v>
      </c>
      <c r="J262" s="136">
        <f>ROUND(I262*H262,2)</f>
        <v>0</v>
      </c>
      <c r="K262" s="137"/>
      <c r="L262" s="28"/>
      <c r="M262" s="138" t="s">
        <v>1</v>
      </c>
      <c r="N262" s="139" t="s">
        <v>35</v>
      </c>
      <c r="O262" s="140">
        <v>1.1047199999999999</v>
      </c>
      <c r="P262" s="140">
        <f>O262*H262</f>
        <v>29.827439999999999</v>
      </c>
      <c r="Q262" s="140">
        <v>2.97E-3</v>
      </c>
      <c r="R262" s="140">
        <f>Q262*H262</f>
        <v>8.0189999999999997E-2</v>
      </c>
      <c r="S262" s="140">
        <v>0</v>
      </c>
      <c r="T262" s="141">
        <f>S262*H262</f>
        <v>0</v>
      </c>
      <c r="AR262" s="142" t="s">
        <v>191</v>
      </c>
      <c r="AT262" s="142" t="s">
        <v>119</v>
      </c>
      <c r="AU262" s="142" t="s">
        <v>124</v>
      </c>
      <c r="AY262" s="16" t="s">
        <v>116</v>
      </c>
      <c r="BE262" s="143">
        <f>IF(N262="základná",J262,0)</f>
        <v>0</v>
      </c>
      <c r="BF262" s="143">
        <f>IF(N262="znížená",J262,0)</f>
        <v>0</v>
      </c>
      <c r="BG262" s="143">
        <f>IF(N262="zákl. prenesená",J262,0)</f>
        <v>0</v>
      </c>
      <c r="BH262" s="143">
        <f>IF(N262="zníž. prenesená",J262,0)</f>
        <v>0</v>
      </c>
      <c r="BI262" s="143">
        <f>IF(N262="nulová",J262,0)</f>
        <v>0</v>
      </c>
      <c r="BJ262" s="16" t="s">
        <v>124</v>
      </c>
      <c r="BK262" s="143">
        <f>ROUND(I262*H262,2)</f>
        <v>0</v>
      </c>
      <c r="BL262" s="16" t="s">
        <v>191</v>
      </c>
      <c r="BM262" s="142" t="s">
        <v>429</v>
      </c>
    </row>
    <row r="263" spans="2:65" s="13" customFormat="1">
      <c r="B263" s="151"/>
      <c r="D263" s="145" t="s">
        <v>126</v>
      </c>
      <c r="E263" s="152" t="s">
        <v>1</v>
      </c>
      <c r="F263" s="153" t="s">
        <v>430</v>
      </c>
      <c r="H263" s="152" t="s">
        <v>1</v>
      </c>
      <c r="L263" s="151"/>
      <c r="M263" s="154"/>
      <c r="T263" s="155"/>
      <c r="AT263" s="152" t="s">
        <v>126</v>
      </c>
      <c r="AU263" s="152" t="s">
        <v>124</v>
      </c>
      <c r="AV263" s="13" t="s">
        <v>77</v>
      </c>
      <c r="AW263" s="13" t="s">
        <v>26</v>
      </c>
      <c r="AX263" s="13" t="s">
        <v>69</v>
      </c>
      <c r="AY263" s="152" t="s">
        <v>116</v>
      </c>
    </row>
    <row r="264" spans="2:65" s="13" customFormat="1" ht="22.5">
      <c r="B264" s="151"/>
      <c r="D264" s="145" t="s">
        <v>126</v>
      </c>
      <c r="E264" s="152" t="s">
        <v>1</v>
      </c>
      <c r="F264" s="153" t="s">
        <v>431</v>
      </c>
      <c r="H264" s="152" t="s">
        <v>1</v>
      </c>
      <c r="L264" s="151"/>
      <c r="M264" s="154"/>
      <c r="T264" s="155"/>
      <c r="AT264" s="152" t="s">
        <v>126</v>
      </c>
      <c r="AU264" s="152" t="s">
        <v>124</v>
      </c>
      <c r="AV264" s="13" t="s">
        <v>77</v>
      </c>
      <c r="AW264" s="13" t="s">
        <v>26</v>
      </c>
      <c r="AX264" s="13" t="s">
        <v>69</v>
      </c>
      <c r="AY264" s="152" t="s">
        <v>116</v>
      </c>
    </row>
    <row r="265" spans="2:65" s="12" customFormat="1">
      <c r="B265" s="144"/>
      <c r="D265" s="145" t="s">
        <v>126</v>
      </c>
      <c r="E265" s="146" t="s">
        <v>1</v>
      </c>
      <c r="F265" s="147" t="s">
        <v>432</v>
      </c>
      <c r="H265" s="148">
        <v>27</v>
      </c>
      <c r="L265" s="144"/>
      <c r="M265" s="149"/>
      <c r="T265" s="150"/>
      <c r="AT265" s="146" t="s">
        <v>126</v>
      </c>
      <c r="AU265" s="146" t="s">
        <v>124</v>
      </c>
      <c r="AV265" s="12" t="s">
        <v>124</v>
      </c>
      <c r="AW265" s="12" t="s">
        <v>26</v>
      </c>
      <c r="AX265" s="12" t="s">
        <v>77</v>
      </c>
      <c r="AY265" s="146" t="s">
        <v>116</v>
      </c>
    </row>
    <row r="266" spans="2:65" s="1" customFormat="1" ht="37.9" customHeight="1">
      <c r="B266" s="130"/>
      <c r="C266" s="131" t="s">
        <v>277</v>
      </c>
      <c r="D266" s="131" t="s">
        <v>119</v>
      </c>
      <c r="E266" s="132" t="s">
        <v>433</v>
      </c>
      <c r="F266" s="133" t="s">
        <v>434</v>
      </c>
      <c r="G266" s="134" t="s">
        <v>222</v>
      </c>
      <c r="H266" s="135">
        <v>27</v>
      </c>
      <c r="I266" s="136">
        <v>0</v>
      </c>
      <c r="J266" s="136">
        <f>ROUND(I266*H266,2)</f>
        <v>0</v>
      </c>
      <c r="K266" s="137"/>
      <c r="L266" s="28"/>
      <c r="M266" s="138" t="s">
        <v>1</v>
      </c>
      <c r="N266" s="139" t="s">
        <v>35</v>
      </c>
      <c r="O266" s="140">
        <v>1.2270000000000001</v>
      </c>
      <c r="P266" s="140">
        <f>O266*H266</f>
        <v>33.129000000000005</v>
      </c>
      <c r="Q266" s="140">
        <v>3.0899999999999999E-3</v>
      </c>
      <c r="R266" s="140">
        <f>Q266*H266</f>
        <v>8.342999999999999E-2</v>
      </c>
      <c r="S266" s="140">
        <v>0</v>
      </c>
      <c r="T266" s="141">
        <f>S266*H266</f>
        <v>0</v>
      </c>
      <c r="AR266" s="142" t="s">
        <v>191</v>
      </c>
      <c r="AT266" s="142" t="s">
        <v>119</v>
      </c>
      <c r="AU266" s="142" t="s">
        <v>124</v>
      </c>
      <c r="AY266" s="16" t="s">
        <v>116</v>
      </c>
      <c r="BE266" s="143">
        <f>IF(N266="základná",J266,0)</f>
        <v>0</v>
      </c>
      <c r="BF266" s="143">
        <f>IF(N266="znížená",J266,0)</f>
        <v>0</v>
      </c>
      <c r="BG266" s="143">
        <f>IF(N266="zákl. prenesená",J266,0)</f>
        <v>0</v>
      </c>
      <c r="BH266" s="143">
        <f>IF(N266="zníž. prenesená",J266,0)</f>
        <v>0</v>
      </c>
      <c r="BI266" s="143">
        <f>IF(N266="nulová",J266,0)</f>
        <v>0</v>
      </c>
      <c r="BJ266" s="16" t="s">
        <v>124</v>
      </c>
      <c r="BK266" s="143">
        <f>ROUND(I266*H266,2)</f>
        <v>0</v>
      </c>
      <c r="BL266" s="16" t="s">
        <v>191</v>
      </c>
      <c r="BM266" s="142" t="s">
        <v>435</v>
      </c>
    </row>
    <row r="267" spans="2:65" s="12" customFormat="1">
      <c r="B267" s="144"/>
      <c r="D267" s="145" t="s">
        <v>126</v>
      </c>
      <c r="E267" s="146" t="s">
        <v>1</v>
      </c>
      <c r="F267" s="147" t="s">
        <v>436</v>
      </c>
      <c r="H267" s="148">
        <v>27</v>
      </c>
      <c r="L267" s="144"/>
      <c r="M267" s="149"/>
      <c r="T267" s="150"/>
      <c r="AT267" s="146" t="s">
        <v>126</v>
      </c>
      <c r="AU267" s="146" t="s">
        <v>124</v>
      </c>
      <c r="AV267" s="12" t="s">
        <v>124</v>
      </c>
      <c r="AW267" s="12" t="s">
        <v>26</v>
      </c>
      <c r="AX267" s="12" t="s">
        <v>77</v>
      </c>
      <c r="AY267" s="146" t="s">
        <v>116</v>
      </c>
    </row>
    <row r="268" spans="2:65" s="1" customFormat="1" ht="44.25" customHeight="1">
      <c r="B268" s="130"/>
      <c r="C268" s="131" t="s">
        <v>437</v>
      </c>
      <c r="D268" s="131" t="s">
        <v>119</v>
      </c>
      <c r="E268" s="132" t="s">
        <v>438</v>
      </c>
      <c r="F268" s="133" t="s">
        <v>439</v>
      </c>
      <c r="G268" s="134" t="s">
        <v>222</v>
      </c>
      <c r="H268" s="135">
        <v>92.8</v>
      </c>
      <c r="I268" s="136">
        <v>0</v>
      </c>
      <c r="J268" s="136">
        <f>ROUND(I268*H268,2)</f>
        <v>0</v>
      </c>
      <c r="K268" s="137"/>
      <c r="L268" s="28"/>
      <c r="M268" s="138" t="s">
        <v>1</v>
      </c>
      <c r="N268" s="139" t="s">
        <v>35</v>
      </c>
      <c r="O268" s="140">
        <v>1.2989999999999999</v>
      </c>
      <c r="P268" s="140">
        <f>O268*H268</f>
        <v>120.54719999999999</v>
      </c>
      <c r="Q268" s="140">
        <v>3.0899999999999999E-3</v>
      </c>
      <c r="R268" s="140">
        <f>Q268*H268</f>
        <v>0.28675199999999995</v>
      </c>
      <c r="S268" s="140">
        <v>0</v>
      </c>
      <c r="T268" s="141">
        <f>S268*H268</f>
        <v>0</v>
      </c>
      <c r="AR268" s="142" t="s">
        <v>191</v>
      </c>
      <c r="AT268" s="142" t="s">
        <v>119</v>
      </c>
      <c r="AU268" s="142" t="s">
        <v>124</v>
      </c>
      <c r="AY268" s="16" t="s">
        <v>116</v>
      </c>
      <c r="BE268" s="143">
        <f>IF(N268="základná",J268,0)</f>
        <v>0</v>
      </c>
      <c r="BF268" s="143">
        <f>IF(N268="znížená",J268,0)</f>
        <v>0</v>
      </c>
      <c r="BG268" s="143">
        <f>IF(N268="zákl. prenesená",J268,0)</f>
        <v>0</v>
      </c>
      <c r="BH268" s="143">
        <f>IF(N268="zníž. prenesená",J268,0)</f>
        <v>0</v>
      </c>
      <c r="BI268" s="143">
        <f>IF(N268="nulová",J268,0)</f>
        <v>0</v>
      </c>
      <c r="BJ268" s="16" t="s">
        <v>124</v>
      </c>
      <c r="BK268" s="143">
        <f>ROUND(I268*H268,2)</f>
        <v>0</v>
      </c>
      <c r="BL268" s="16" t="s">
        <v>191</v>
      </c>
      <c r="BM268" s="142" t="s">
        <v>440</v>
      </c>
    </row>
    <row r="269" spans="2:65" s="12" customFormat="1" ht="22.5">
      <c r="B269" s="144"/>
      <c r="D269" s="145" t="s">
        <v>126</v>
      </c>
      <c r="E269" s="146" t="s">
        <v>1</v>
      </c>
      <c r="F269" s="147" t="s">
        <v>441</v>
      </c>
      <c r="H269" s="148">
        <v>92.8</v>
      </c>
      <c r="L269" s="144"/>
      <c r="M269" s="149"/>
      <c r="T269" s="150"/>
      <c r="AT269" s="146" t="s">
        <v>126</v>
      </c>
      <c r="AU269" s="146" t="s">
        <v>124</v>
      </c>
      <c r="AV269" s="12" t="s">
        <v>124</v>
      </c>
      <c r="AW269" s="12" t="s">
        <v>26</v>
      </c>
      <c r="AX269" s="12" t="s">
        <v>77</v>
      </c>
      <c r="AY269" s="146" t="s">
        <v>116</v>
      </c>
    </row>
    <row r="270" spans="2:65" s="1" customFormat="1" ht="44.25" customHeight="1">
      <c r="B270" s="130"/>
      <c r="C270" s="131" t="s">
        <v>282</v>
      </c>
      <c r="D270" s="131" t="s">
        <v>119</v>
      </c>
      <c r="E270" s="132" t="s">
        <v>442</v>
      </c>
      <c r="F270" s="133" t="s">
        <v>443</v>
      </c>
      <c r="G270" s="134" t="s">
        <v>222</v>
      </c>
      <c r="H270" s="135">
        <v>16</v>
      </c>
      <c r="I270" s="136">
        <v>0</v>
      </c>
      <c r="J270" s="136">
        <f>ROUND(I270*H270,2)</f>
        <v>0</v>
      </c>
      <c r="K270" s="137"/>
      <c r="L270" s="28"/>
      <c r="M270" s="138" t="s">
        <v>1</v>
      </c>
      <c r="N270" s="139" t="s">
        <v>35</v>
      </c>
      <c r="O270" s="140">
        <v>1.2989999999999999</v>
      </c>
      <c r="P270" s="140">
        <f>O270*H270</f>
        <v>20.783999999999999</v>
      </c>
      <c r="Q270" s="140">
        <v>3.0899999999999999E-3</v>
      </c>
      <c r="R270" s="140">
        <f>Q270*H270</f>
        <v>4.9439999999999998E-2</v>
      </c>
      <c r="S270" s="140">
        <v>0</v>
      </c>
      <c r="T270" s="141">
        <f>S270*H270</f>
        <v>0</v>
      </c>
      <c r="AR270" s="142" t="s">
        <v>191</v>
      </c>
      <c r="AT270" s="142" t="s">
        <v>119</v>
      </c>
      <c r="AU270" s="142" t="s">
        <v>124</v>
      </c>
      <c r="AY270" s="16" t="s">
        <v>116</v>
      </c>
      <c r="BE270" s="143">
        <f>IF(N270="základná",J270,0)</f>
        <v>0</v>
      </c>
      <c r="BF270" s="143">
        <f>IF(N270="znížená",J270,0)</f>
        <v>0</v>
      </c>
      <c r="BG270" s="143">
        <f>IF(N270="zákl. prenesená",J270,0)</f>
        <v>0</v>
      </c>
      <c r="BH270" s="143">
        <f>IF(N270="zníž. prenesená",J270,0)</f>
        <v>0</v>
      </c>
      <c r="BI270" s="143">
        <f>IF(N270="nulová",J270,0)</f>
        <v>0</v>
      </c>
      <c r="BJ270" s="16" t="s">
        <v>124</v>
      </c>
      <c r="BK270" s="143">
        <f>ROUND(I270*H270,2)</f>
        <v>0</v>
      </c>
      <c r="BL270" s="16" t="s">
        <v>191</v>
      </c>
      <c r="BM270" s="142" t="s">
        <v>444</v>
      </c>
    </row>
    <row r="271" spans="2:65" s="12" customFormat="1" ht="22.5">
      <c r="B271" s="144"/>
      <c r="D271" s="145" t="s">
        <v>126</v>
      </c>
      <c r="E271" s="146" t="s">
        <v>1</v>
      </c>
      <c r="F271" s="147" t="s">
        <v>445</v>
      </c>
      <c r="H271" s="148">
        <v>16</v>
      </c>
      <c r="L271" s="144"/>
      <c r="M271" s="149"/>
      <c r="T271" s="150"/>
      <c r="AT271" s="146" t="s">
        <v>126</v>
      </c>
      <c r="AU271" s="146" t="s">
        <v>124</v>
      </c>
      <c r="AV271" s="12" t="s">
        <v>124</v>
      </c>
      <c r="AW271" s="12" t="s">
        <v>26</v>
      </c>
      <c r="AX271" s="12" t="s">
        <v>77</v>
      </c>
      <c r="AY271" s="146" t="s">
        <v>116</v>
      </c>
    </row>
    <row r="272" spans="2:65" s="1" customFormat="1" ht="37.9" customHeight="1">
      <c r="B272" s="130"/>
      <c r="C272" s="131" t="s">
        <v>446</v>
      </c>
      <c r="D272" s="131" t="s">
        <v>119</v>
      </c>
      <c r="E272" s="132" t="s">
        <v>447</v>
      </c>
      <c r="F272" s="133" t="s">
        <v>448</v>
      </c>
      <c r="G272" s="134" t="s">
        <v>222</v>
      </c>
      <c r="H272" s="135">
        <v>7.5</v>
      </c>
      <c r="I272" s="136">
        <v>0</v>
      </c>
      <c r="J272" s="136">
        <f>ROUND(I272*H272,2)</f>
        <v>0</v>
      </c>
      <c r="K272" s="137"/>
      <c r="L272" s="28"/>
      <c r="M272" s="138" t="s">
        <v>1</v>
      </c>
      <c r="N272" s="139" t="s">
        <v>35</v>
      </c>
      <c r="O272" s="140">
        <v>1.85185</v>
      </c>
      <c r="P272" s="140">
        <f>O272*H272</f>
        <v>13.888875000000001</v>
      </c>
      <c r="Q272" s="140">
        <v>4.62E-3</v>
      </c>
      <c r="R272" s="140">
        <f>Q272*H272</f>
        <v>3.465E-2</v>
      </c>
      <c r="S272" s="140">
        <v>0</v>
      </c>
      <c r="T272" s="141">
        <f>S272*H272</f>
        <v>0</v>
      </c>
      <c r="AR272" s="142" t="s">
        <v>191</v>
      </c>
      <c r="AT272" s="142" t="s">
        <v>119</v>
      </c>
      <c r="AU272" s="142" t="s">
        <v>124</v>
      </c>
      <c r="AY272" s="16" t="s">
        <v>116</v>
      </c>
      <c r="BE272" s="143">
        <f>IF(N272="základná",J272,0)</f>
        <v>0</v>
      </c>
      <c r="BF272" s="143">
        <f>IF(N272="znížená",J272,0)</f>
        <v>0</v>
      </c>
      <c r="BG272" s="143">
        <f>IF(N272="zákl. prenesená",J272,0)</f>
        <v>0</v>
      </c>
      <c r="BH272" s="143">
        <f>IF(N272="zníž. prenesená",J272,0)</f>
        <v>0</v>
      </c>
      <c r="BI272" s="143">
        <f>IF(N272="nulová",J272,0)</f>
        <v>0</v>
      </c>
      <c r="BJ272" s="16" t="s">
        <v>124</v>
      </c>
      <c r="BK272" s="143">
        <f>ROUND(I272*H272,2)</f>
        <v>0</v>
      </c>
      <c r="BL272" s="16" t="s">
        <v>191</v>
      </c>
      <c r="BM272" s="142" t="s">
        <v>449</v>
      </c>
    </row>
    <row r="273" spans="2:65" s="12" customFormat="1" ht="33.75">
      <c r="B273" s="144"/>
      <c r="D273" s="145" t="s">
        <v>126</v>
      </c>
      <c r="E273" s="146" t="s">
        <v>1</v>
      </c>
      <c r="F273" s="147" t="s">
        <v>450</v>
      </c>
      <c r="H273" s="148">
        <v>7.5</v>
      </c>
      <c r="L273" s="144"/>
      <c r="M273" s="149"/>
      <c r="T273" s="150"/>
      <c r="AT273" s="146" t="s">
        <v>126</v>
      </c>
      <c r="AU273" s="146" t="s">
        <v>124</v>
      </c>
      <c r="AV273" s="12" t="s">
        <v>124</v>
      </c>
      <c r="AW273" s="12" t="s">
        <v>26</v>
      </c>
      <c r="AX273" s="12" t="s">
        <v>77</v>
      </c>
      <c r="AY273" s="146" t="s">
        <v>116</v>
      </c>
    </row>
    <row r="274" spans="2:65" s="1" customFormat="1" ht="44.25" customHeight="1">
      <c r="B274" s="130"/>
      <c r="C274" s="131" t="s">
        <v>451</v>
      </c>
      <c r="D274" s="131" t="s">
        <v>119</v>
      </c>
      <c r="E274" s="132" t="s">
        <v>452</v>
      </c>
      <c r="F274" s="133" t="s">
        <v>453</v>
      </c>
      <c r="G274" s="134" t="s">
        <v>132</v>
      </c>
      <c r="H274" s="135">
        <v>9</v>
      </c>
      <c r="I274" s="136">
        <v>0</v>
      </c>
      <c r="J274" s="136">
        <f>ROUND(I274*H274,2)</f>
        <v>0</v>
      </c>
      <c r="K274" s="137"/>
      <c r="L274" s="28"/>
      <c r="M274" s="138" t="s">
        <v>1</v>
      </c>
      <c r="N274" s="139" t="s">
        <v>35</v>
      </c>
      <c r="O274" s="140">
        <v>0.22345000000000001</v>
      </c>
      <c r="P274" s="140">
        <f>O274*H274</f>
        <v>2.01105</v>
      </c>
      <c r="Q274" s="140">
        <v>1.2999999999999999E-4</v>
      </c>
      <c r="R274" s="140">
        <f>Q274*H274</f>
        <v>1.1699999999999998E-3</v>
      </c>
      <c r="S274" s="140">
        <v>0</v>
      </c>
      <c r="T274" s="141">
        <f>S274*H274</f>
        <v>0</v>
      </c>
      <c r="AR274" s="142" t="s">
        <v>191</v>
      </c>
      <c r="AT274" s="142" t="s">
        <v>119</v>
      </c>
      <c r="AU274" s="142" t="s">
        <v>124</v>
      </c>
      <c r="AY274" s="16" t="s">
        <v>116</v>
      </c>
      <c r="BE274" s="143">
        <f>IF(N274="základná",J274,0)</f>
        <v>0</v>
      </c>
      <c r="BF274" s="143">
        <f>IF(N274="znížená",J274,0)</f>
        <v>0</v>
      </c>
      <c r="BG274" s="143">
        <f>IF(N274="zákl. prenesená",J274,0)</f>
        <v>0</v>
      </c>
      <c r="BH274" s="143">
        <f>IF(N274="zníž. prenesená",J274,0)</f>
        <v>0</v>
      </c>
      <c r="BI274" s="143">
        <f>IF(N274="nulová",J274,0)</f>
        <v>0</v>
      </c>
      <c r="BJ274" s="16" t="s">
        <v>124</v>
      </c>
      <c r="BK274" s="143">
        <f>ROUND(I274*H274,2)</f>
        <v>0</v>
      </c>
      <c r="BL274" s="16" t="s">
        <v>191</v>
      </c>
      <c r="BM274" s="142" t="s">
        <v>454</v>
      </c>
    </row>
    <row r="275" spans="2:65" s="12" customFormat="1">
      <c r="B275" s="144"/>
      <c r="D275" s="145" t="s">
        <v>126</v>
      </c>
      <c r="E275" s="146" t="s">
        <v>1</v>
      </c>
      <c r="F275" s="147" t="s">
        <v>455</v>
      </c>
      <c r="H275" s="148">
        <v>9</v>
      </c>
      <c r="L275" s="144"/>
      <c r="M275" s="149"/>
      <c r="T275" s="150"/>
      <c r="AT275" s="146" t="s">
        <v>126</v>
      </c>
      <c r="AU275" s="146" t="s">
        <v>124</v>
      </c>
      <c r="AV275" s="12" t="s">
        <v>124</v>
      </c>
      <c r="AW275" s="12" t="s">
        <v>26</v>
      </c>
      <c r="AX275" s="12" t="s">
        <v>77</v>
      </c>
      <c r="AY275" s="146" t="s">
        <v>116</v>
      </c>
    </row>
    <row r="276" spans="2:65" s="1" customFormat="1" ht="33" customHeight="1">
      <c r="B276" s="130"/>
      <c r="C276" s="156" t="s">
        <v>456</v>
      </c>
      <c r="D276" s="156" t="s">
        <v>195</v>
      </c>
      <c r="E276" s="157" t="s">
        <v>457</v>
      </c>
      <c r="F276" s="158" t="s">
        <v>458</v>
      </c>
      <c r="G276" s="159" t="s">
        <v>132</v>
      </c>
      <c r="H276" s="160">
        <v>9</v>
      </c>
      <c r="I276" s="161">
        <v>0</v>
      </c>
      <c r="J276" s="161">
        <f>ROUND(I276*H276,2)</f>
        <v>0</v>
      </c>
      <c r="K276" s="162"/>
      <c r="L276" s="163"/>
      <c r="M276" s="164" t="s">
        <v>1</v>
      </c>
      <c r="N276" s="165" t="s">
        <v>35</v>
      </c>
      <c r="O276" s="140">
        <v>0</v>
      </c>
      <c r="P276" s="140">
        <f>O276*H276</f>
        <v>0</v>
      </c>
      <c r="Q276" s="140">
        <v>3.6000000000000002E-4</v>
      </c>
      <c r="R276" s="140">
        <f>Q276*H276</f>
        <v>3.2400000000000003E-3</v>
      </c>
      <c r="S276" s="140">
        <v>0</v>
      </c>
      <c r="T276" s="141">
        <f>S276*H276</f>
        <v>0</v>
      </c>
      <c r="AR276" s="142" t="s">
        <v>198</v>
      </c>
      <c r="AT276" s="142" t="s">
        <v>195</v>
      </c>
      <c r="AU276" s="142" t="s">
        <v>124</v>
      </c>
      <c r="AY276" s="16" t="s">
        <v>116</v>
      </c>
      <c r="BE276" s="143">
        <f>IF(N276="základná",J276,0)</f>
        <v>0</v>
      </c>
      <c r="BF276" s="143">
        <f>IF(N276="znížená",J276,0)</f>
        <v>0</v>
      </c>
      <c r="BG276" s="143">
        <f>IF(N276="zákl. prenesená",J276,0)</f>
        <v>0</v>
      </c>
      <c r="BH276" s="143">
        <f>IF(N276="zníž. prenesená",J276,0)</f>
        <v>0</v>
      </c>
      <c r="BI276" s="143">
        <f>IF(N276="nulová",J276,0)</f>
        <v>0</v>
      </c>
      <c r="BJ276" s="16" t="s">
        <v>124</v>
      </c>
      <c r="BK276" s="143">
        <f>ROUND(I276*H276,2)</f>
        <v>0</v>
      </c>
      <c r="BL276" s="16" t="s">
        <v>191</v>
      </c>
      <c r="BM276" s="142" t="s">
        <v>459</v>
      </c>
    </row>
    <row r="277" spans="2:65" s="12" customFormat="1" ht="22.5">
      <c r="B277" s="144"/>
      <c r="D277" s="145" t="s">
        <v>126</v>
      </c>
      <c r="E277" s="146" t="s">
        <v>1</v>
      </c>
      <c r="F277" s="147" t="s">
        <v>460</v>
      </c>
      <c r="H277" s="148">
        <v>9</v>
      </c>
      <c r="L277" s="144"/>
      <c r="M277" s="149"/>
      <c r="T277" s="150"/>
      <c r="AT277" s="146" t="s">
        <v>126</v>
      </c>
      <c r="AU277" s="146" t="s">
        <v>124</v>
      </c>
      <c r="AV277" s="12" t="s">
        <v>124</v>
      </c>
      <c r="AW277" s="12" t="s">
        <v>26</v>
      </c>
      <c r="AX277" s="12" t="s">
        <v>77</v>
      </c>
      <c r="AY277" s="146" t="s">
        <v>116</v>
      </c>
    </row>
    <row r="278" spans="2:65" s="1" customFormat="1" ht="24.2" customHeight="1">
      <c r="B278" s="130"/>
      <c r="C278" s="131" t="s">
        <v>461</v>
      </c>
      <c r="D278" s="131" t="s">
        <v>119</v>
      </c>
      <c r="E278" s="132" t="s">
        <v>462</v>
      </c>
      <c r="F278" s="133" t="s">
        <v>463</v>
      </c>
      <c r="G278" s="134" t="s">
        <v>132</v>
      </c>
      <c r="H278" s="135">
        <v>9</v>
      </c>
      <c r="I278" s="136">
        <v>0</v>
      </c>
      <c r="J278" s="136">
        <f>ROUND(I278*H278,2)</f>
        <v>0</v>
      </c>
      <c r="K278" s="137"/>
      <c r="L278" s="28"/>
      <c r="M278" s="138" t="s">
        <v>1</v>
      </c>
      <c r="N278" s="139" t="s">
        <v>35</v>
      </c>
      <c r="O278" s="140">
        <v>0.223</v>
      </c>
      <c r="P278" s="140">
        <f>O278*H278</f>
        <v>2.0070000000000001</v>
      </c>
      <c r="Q278" s="140">
        <v>1.2999999999999999E-4</v>
      </c>
      <c r="R278" s="140">
        <f>Q278*H278</f>
        <v>1.1699999999999998E-3</v>
      </c>
      <c r="S278" s="140">
        <v>0</v>
      </c>
      <c r="T278" s="141">
        <f>S278*H278</f>
        <v>0</v>
      </c>
      <c r="AR278" s="142" t="s">
        <v>191</v>
      </c>
      <c r="AT278" s="142" t="s">
        <v>119</v>
      </c>
      <c r="AU278" s="142" t="s">
        <v>124</v>
      </c>
      <c r="AY278" s="16" t="s">
        <v>116</v>
      </c>
      <c r="BE278" s="143">
        <f>IF(N278="základná",J278,0)</f>
        <v>0</v>
      </c>
      <c r="BF278" s="143">
        <f>IF(N278="znížená",J278,0)</f>
        <v>0</v>
      </c>
      <c r="BG278" s="143">
        <f>IF(N278="zákl. prenesená",J278,0)</f>
        <v>0</v>
      </c>
      <c r="BH278" s="143">
        <f>IF(N278="zníž. prenesená",J278,0)</f>
        <v>0</v>
      </c>
      <c r="BI278" s="143">
        <f>IF(N278="nulová",J278,0)</f>
        <v>0</v>
      </c>
      <c r="BJ278" s="16" t="s">
        <v>124</v>
      </c>
      <c r="BK278" s="143">
        <f>ROUND(I278*H278,2)</f>
        <v>0</v>
      </c>
      <c r="BL278" s="16" t="s">
        <v>191</v>
      </c>
      <c r="BM278" s="142" t="s">
        <v>464</v>
      </c>
    </row>
    <row r="279" spans="2:65" s="12" customFormat="1">
      <c r="B279" s="144"/>
      <c r="D279" s="145" t="s">
        <v>126</v>
      </c>
      <c r="E279" s="146" t="s">
        <v>1</v>
      </c>
      <c r="F279" s="147" t="s">
        <v>465</v>
      </c>
      <c r="H279" s="148">
        <v>9</v>
      </c>
      <c r="L279" s="144"/>
      <c r="M279" s="149"/>
      <c r="T279" s="150"/>
      <c r="AT279" s="146" t="s">
        <v>126</v>
      </c>
      <c r="AU279" s="146" t="s">
        <v>124</v>
      </c>
      <c r="AV279" s="12" t="s">
        <v>124</v>
      </c>
      <c r="AW279" s="12" t="s">
        <v>26</v>
      </c>
      <c r="AX279" s="12" t="s">
        <v>77</v>
      </c>
      <c r="AY279" s="146" t="s">
        <v>116</v>
      </c>
    </row>
    <row r="280" spans="2:65" s="1" customFormat="1" ht="24.2" customHeight="1">
      <c r="B280" s="130"/>
      <c r="C280" s="156" t="s">
        <v>466</v>
      </c>
      <c r="D280" s="156" t="s">
        <v>195</v>
      </c>
      <c r="E280" s="157" t="s">
        <v>467</v>
      </c>
      <c r="F280" s="158" t="s">
        <v>468</v>
      </c>
      <c r="G280" s="159" t="s">
        <v>132</v>
      </c>
      <c r="H280" s="160">
        <v>9</v>
      </c>
      <c r="I280" s="161">
        <v>0</v>
      </c>
      <c r="J280" s="161">
        <f>ROUND(I280*H280,2)</f>
        <v>0</v>
      </c>
      <c r="K280" s="162"/>
      <c r="L280" s="163"/>
      <c r="M280" s="164" t="s">
        <v>1</v>
      </c>
      <c r="N280" s="165" t="s">
        <v>35</v>
      </c>
      <c r="O280" s="140">
        <v>0</v>
      </c>
      <c r="P280" s="140">
        <f>O280*H280</f>
        <v>0</v>
      </c>
      <c r="Q280" s="140">
        <v>3.6000000000000002E-4</v>
      </c>
      <c r="R280" s="140">
        <f>Q280*H280</f>
        <v>3.2400000000000003E-3</v>
      </c>
      <c r="S280" s="140">
        <v>0</v>
      </c>
      <c r="T280" s="141">
        <f>S280*H280</f>
        <v>0</v>
      </c>
      <c r="AR280" s="142" t="s">
        <v>198</v>
      </c>
      <c r="AT280" s="142" t="s">
        <v>195</v>
      </c>
      <c r="AU280" s="142" t="s">
        <v>124</v>
      </c>
      <c r="AY280" s="16" t="s">
        <v>116</v>
      </c>
      <c r="BE280" s="143">
        <f>IF(N280="základná",J280,0)</f>
        <v>0</v>
      </c>
      <c r="BF280" s="143">
        <f>IF(N280="znížená",J280,0)</f>
        <v>0</v>
      </c>
      <c r="BG280" s="143">
        <f>IF(N280="zákl. prenesená",J280,0)</f>
        <v>0</v>
      </c>
      <c r="BH280" s="143">
        <f>IF(N280="zníž. prenesená",J280,0)</f>
        <v>0</v>
      </c>
      <c r="BI280" s="143">
        <f>IF(N280="nulová",J280,0)</f>
        <v>0</v>
      </c>
      <c r="BJ280" s="16" t="s">
        <v>124</v>
      </c>
      <c r="BK280" s="143">
        <f>ROUND(I280*H280,2)</f>
        <v>0</v>
      </c>
      <c r="BL280" s="16" t="s">
        <v>191</v>
      </c>
      <c r="BM280" s="142" t="s">
        <v>469</v>
      </c>
    </row>
    <row r="281" spans="2:65" s="1" customFormat="1" ht="44.25" customHeight="1">
      <c r="B281" s="130"/>
      <c r="C281" s="131" t="s">
        <v>292</v>
      </c>
      <c r="D281" s="131" t="s">
        <v>119</v>
      </c>
      <c r="E281" s="132" t="s">
        <v>470</v>
      </c>
      <c r="F281" s="133" t="s">
        <v>471</v>
      </c>
      <c r="G281" s="134" t="s">
        <v>132</v>
      </c>
      <c r="H281" s="135">
        <v>12</v>
      </c>
      <c r="I281" s="136">
        <v>0</v>
      </c>
      <c r="J281" s="136">
        <f>ROUND(I281*H281,2)</f>
        <v>0</v>
      </c>
      <c r="K281" s="137"/>
      <c r="L281" s="28"/>
      <c r="M281" s="138" t="s">
        <v>1</v>
      </c>
      <c r="N281" s="139" t="s">
        <v>35</v>
      </c>
      <c r="O281" s="140">
        <v>0.22345000000000001</v>
      </c>
      <c r="P281" s="140">
        <f>O281*H281</f>
        <v>2.6814</v>
      </c>
      <c r="Q281" s="140">
        <v>1.2999999999999999E-4</v>
      </c>
      <c r="R281" s="140">
        <f>Q281*H281</f>
        <v>1.5599999999999998E-3</v>
      </c>
      <c r="S281" s="140">
        <v>0</v>
      </c>
      <c r="T281" s="141">
        <f>S281*H281</f>
        <v>0</v>
      </c>
      <c r="AR281" s="142" t="s">
        <v>191</v>
      </c>
      <c r="AT281" s="142" t="s">
        <v>119</v>
      </c>
      <c r="AU281" s="142" t="s">
        <v>124</v>
      </c>
      <c r="AY281" s="16" t="s">
        <v>116</v>
      </c>
      <c r="BE281" s="143">
        <f>IF(N281="základná",J281,0)</f>
        <v>0</v>
      </c>
      <c r="BF281" s="143">
        <f>IF(N281="znížená",J281,0)</f>
        <v>0</v>
      </c>
      <c r="BG281" s="143">
        <f>IF(N281="zákl. prenesená",J281,0)</f>
        <v>0</v>
      </c>
      <c r="BH281" s="143">
        <f>IF(N281="zníž. prenesená",J281,0)</f>
        <v>0</v>
      </c>
      <c r="BI281" s="143">
        <f>IF(N281="nulová",J281,0)</f>
        <v>0</v>
      </c>
      <c r="BJ281" s="16" t="s">
        <v>124</v>
      </c>
      <c r="BK281" s="143">
        <f>ROUND(I281*H281,2)</f>
        <v>0</v>
      </c>
      <c r="BL281" s="16" t="s">
        <v>191</v>
      </c>
      <c r="BM281" s="142" t="s">
        <v>472</v>
      </c>
    </row>
    <row r="282" spans="2:65" s="12" customFormat="1" ht="22.5">
      <c r="B282" s="144"/>
      <c r="D282" s="145" t="s">
        <v>126</v>
      </c>
      <c r="E282" s="146" t="s">
        <v>1</v>
      </c>
      <c r="F282" s="147" t="s">
        <v>473</v>
      </c>
      <c r="H282" s="148">
        <v>12</v>
      </c>
      <c r="L282" s="144"/>
      <c r="M282" s="149"/>
      <c r="T282" s="150"/>
      <c r="AT282" s="146" t="s">
        <v>126</v>
      </c>
      <c r="AU282" s="146" t="s">
        <v>124</v>
      </c>
      <c r="AV282" s="12" t="s">
        <v>124</v>
      </c>
      <c r="AW282" s="12" t="s">
        <v>26</v>
      </c>
      <c r="AX282" s="12" t="s">
        <v>77</v>
      </c>
      <c r="AY282" s="146" t="s">
        <v>116</v>
      </c>
    </row>
    <row r="283" spans="2:65" s="1" customFormat="1" ht="37.9" customHeight="1">
      <c r="B283" s="130"/>
      <c r="C283" s="156" t="s">
        <v>474</v>
      </c>
      <c r="D283" s="156" t="s">
        <v>195</v>
      </c>
      <c r="E283" s="157" t="s">
        <v>475</v>
      </c>
      <c r="F283" s="158" t="s">
        <v>476</v>
      </c>
      <c r="G283" s="159" t="s">
        <v>132</v>
      </c>
      <c r="H283" s="160">
        <v>12</v>
      </c>
      <c r="I283" s="161">
        <v>0</v>
      </c>
      <c r="J283" s="161">
        <f>ROUND(I283*H283,2)</f>
        <v>0</v>
      </c>
      <c r="K283" s="162"/>
      <c r="L283" s="163"/>
      <c r="M283" s="164" t="s">
        <v>1</v>
      </c>
      <c r="N283" s="165" t="s">
        <v>35</v>
      </c>
      <c r="O283" s="140">
        <v>0</v>
      </c>
      <c r="P283" s="140">
        <f>O283*H283</f>
        <v>0</v>
      </c>
      <c r="Q283" s="140">
        <v>3.6000000000000002E-4</v>
      </c>
      <c r="R283" s="140">
        <f>Q283*H283</f>
        <v>4.3200000000000001E-3</v>
      </c>
      <c r="S283" s="140">
        <v>0</v>
      </c>
      <c r="T283" s="141">
        <f>S283*H283</f>
        <v>0</v>
      </c>
      <c r="AR283" s="142" t="s">
        <v>198</v>
      </c>
      <c r="AT283" s="142" t="s">
        <v>195</v>
      </c>
      <c r="AU283" s="142" t="s">
        <v>124</v>
      </c>
      <c r="AY283" s="16" t="s">
        <v>116</v>
      </c>
      <c r="BE283" s="143">
        <f>IF(N283="základná",J283,0)</f>
        <v>0</v>
      </c>
      <c r="BF283" s="143">
        <f>IF(N283="znížená",J283,0)</f>
        <v>0</v>
      </c>
      <c r="BG283" s="143">
        <f>IF(N283="zákl. prenesená",J283,0)</f>
        <v>0</v>
      </c>
      <c r="BH283" s="143">
        <f>IF(N283="zníž. prenesená",J283,0)</f>
        <v>0</v>
      </c>
      <c r="BI283" s="143">
        <f>IF(N283="nulová",J283,0)</f>
        <v>0</v>
      </c>
      <c r="BJ283" s="16" t="s">
        <v>124</v>
      </c>
      <c r="BK283" s="143">
        <f>ROUND(I283*H283,2)</f>
        <v>0</v>
      </c>
      <c r="BL283" s="16" t="s">
        <v>191</v>
      </c>
      <c r="BM283" s="142" t="s">
        <v>477</v>
      </c>
    </row>
    <row r="284" spans="2:65" s="12" customFormat="1" ht="33.75">
      <c r="B284" s="144"/>
      <c r="D284" s="145" t="s">
        <v>126</v>
      </c>
      <c r="E284" s="146" t="s">
        <v>1</v>
      </c>
      <c r="F284" s="147" t="s">
        <v>478</v>
      </c>
      <c r="H284" s="148">
        <v>12</v>
      </c>
      <c r="L284" s="144"/>
      <c r="M284" s="149"/>
      <c r="T284" s="150"/>
      <c r="AT284" s="146" t="s">
        <v>126</v>
      </c>
      <c r="AU284" s="146" t="s">
        <v>124</v>
      </c>
      <c r="AV284" s="12" t="s">
        <v>124</v>
      </c>
      <c r="AW284" s="12" t="s">
        <v>26</v>
      </c>
      <c r="AX284" s="12" t="s">
        <v>77</v>
      </c>
      <c r="AY284" s="146" t="s">
        <v>116</v>
      </c>
    </row>
    <row r="285" spans="2:65" s="1" customFormat="1" ht="44.25" customHeight="1">
      <c r="B285" s="130"/>
      <c r="C285" s="131" t="s">
        <v>296</v>
      </c>
      <c r="D285" s="131" t="s">
        <v>119</v>
      </c>
      <c r="E285" s="132" t="s">
        <v>479</v>
      </c>
      <c r="F285" s="133" t="s">
        <v>480</v>
      </c>
      <c r="G285" s="134" t="s">
        <v>222</v>
      </c>
      <c r="H285" s="135">
        <v>36</v>
      </c>
      <c r="I285" s="136">
        <v>0</v>
      </c>
      <c r="J285" s="136">
        <f>ROUND(I285*H285,2)</f>
        <v>0</v>
      </c>
      <c r="K285" s="137"/>
      <c r="L285" s="28"/>
      <c r="M285" s="138" t="s">
        <v>1</v>
      </c>
      <c r="N285" s="139" t="s">
        <v>35</v>
      </c>
      <c r="O285" s="140">
        <v>0.66100000000000003</v>
      </c>
      <c r="P285" s="140">
        <f>O285*H285</f>
        <v>23.795999999999999</v>
      </c>
      <c r="Q285" s="140">
        <v>2.63E-3</v>
      </c>
      <c r="R285" s="140">
        <f>Q285*H285</f>
        <v>9.468E-2</v>
      </c>
      <c r="S285" s="140">
        <v>0</v>
      </c>
      <c r="T285" s="141">
        <f>S285*H285</f>
        <v>0</v>
      </c>
      <c r="AR285" s="142" t="s">
        <v>191</v>
      </c>
      <c r="AT285" s="142" t="s">
        <v>119</v>
      </c>
      <c r="AU285" s="142" t="s">
        <v>124</v>
      </c>
      <c r="AY285" s="16" t="s">
        <v>116</v>
      </c>
      <c r="BE285" s="143">
        <f>IF(N285="základná",J285,0)</f>
        <v>0</v>
      </c>
      <c r="BF285" s="143">
        <f>IF(N285="znížená",J285,0)</f>
        <v>0</v>
      </c>
      <c r="BG285" s="143">
        <f>IF(N285="zákl. prenesená",J285,0)</f>
        <v>0</v>
      </c>
      <c r="BH285" s="143">
        <f>IF(N285="zníž. prenesená",J285,0)</f>
        <v>0</v>
      </c>
      <c r="BI285" s="143">
        <f>IF(N285="nulová",J285,0)</f>
        <v>0</v>
      </c>
      <c r="BJ285" s="16" t="s">
        <v>124</v>
      </c>
      <c r="BK285" s="143">
        <f>ROUND(I285*H285,2)</f>
        <v>0</v>
      </c>
      <c r="BL285" s="16" t="s">
        <v>191</v>
      </c>
      <c r="BM285" s="142" t="s">
        <v>481</v>
      </c>
    </row>
    <row r="286" spans="2:65" s="12" customFormat="1">
      <c r="B286" s="144"/>
      <c r="D286" s="145" t="s">
        <v>126</v>
      </c>
      <c r="E286" s="146" t="s">
        <v>1</v>
      </c>
      <c r="F286" s="147" t="s">
        <v>482</v>
      </c>
      <c r="H286" s="148">
        <v>36</v>
      </c>
      <c r="L286" s="144"/>
      <c r="M286" s="149"/>
      <c r="T286" s="150"/>
      <c r="AT286" s="146" t="s">
        <v>126</v>
      </c>
      <c r="AU286" s="146" t="s">
        <v>124</v>
      </c>
      <c r="AV286" s="12" t="s">
        <v>124</v>
      </c>
      <c r="AW286" s="12" t="s">
        <v>26</v>
      </c>
      <c r="AX286" s="12" t="s">
        <v>69</v>
      </c>
      <c r="AY286" s="146" t="s">
        <v>116</v>
      </c>
    </row>
    <row r="287" spans="2:65" s="14" customFormat="1">
      <c r="B287" s="166"/>
      <c r="D287" s="145" t="s">
        <v>126</v>
      </c>
      <c r="E287" s="167" t="s">
        <v>1</v>
      </c>
      <c r="F287" s="168" t="s">
        <v>251</v>
      </c>
      <c r="H287" s="169">
        <v>36</v>
      </c>
      <c r="L287" s="166"/>
      <c r="M287" s="170"/>
      <c r="T287" s="171"/>
      <c r="AT287" s="167" t="s">
        <v>126</v>
      </c>
      <c r="AU287" s="167" t="s">
        <v>124</v>
      </c>
      <c r="AV287" s="14" t="s">
        <v>123</v>
      </c>
      <c r="AW287" s="14" t="s">
        <v>26</v>
      </c>
      <c r="AX287" s="14" t="s">
        <v>77</v>
      </c>
      <c r="AY287" s="167" t="s">
        <v>116</v>
      </c>
    </row>
    <row r="288" spans="2:65" s="1" customFormat="1" ht="44.25" customHeight="1">
      <c r="B288" s="130"/>
      <c r="C288" s="131" t="s">
        <v>483</v>
      </c>
      <c r="D288" s="131" t="s">
        <v>119</v>
      </c>
      <c r="E288" s="132" t="s">
        <v>484</v>
      </c>
      <c r="F288" s="133" t="s">
        <v>485</v>
      </c>
      <c r="G288" s="134" t="s">
        <v>222</v>
      </c>
      <c r="H288" s="135">
        <v>15.5</v>
      </c>
      <c r="I288" s="136">
        <v>0</v>
      </c>
      <c r="J288" s="136">
        <f>ROUND(I288*H288,2)</f>
        <v>0</v>
      </c>
      <c r="K288" s="137"/>
      <c r="L288" s="28"/>
      <c r="M288" s="138" t="s">
        <v>1</v>
      </c>
      <c r="N288" s="139" t="s">
        <v>35</v>
      </c>
      <c r="O288" s="140">
        <v>0.66</v>
      </c>
      <c r="P288" s="140">
        <f>O288*H288</f>
        <v>10.23</v>
      </c>
      <c r="Q288" s="140">
        <v>2.1099999999999999E-3</v>
      </c>
      <c r="R288" s="140">
        <f>Q288*H288</f>
        <v>3.2704999999999998E-2</v>
      </c>
      <c r="S288" s="140">
        <v>0</v>
      </c>
      <c r="T288" s="141">
        <f>S288*H288</f>
        <v>0</v>
      </c>
      <c r="AR288" s="142" t="s">
        <v>191</v>
      </c>
      <c r="AT288" s="142" t="s">
        <v>119</v>
      </c>
      <c r="AU288" s="142" t="s">
        <v>124</v>
      </c>
      <c r="AY288" s="16" t="s">
        <v>116</v>
      </c>
      <c r="BE288" s="143">
        <f>IF(N288="základná",J288,0)</f>
        <v>0</v>
      </c>
      <c r="BF288" s="143">
        <f>IF(N288="znížená",J288,0)</f>
        <v>0</v>
      </c>
      <c r="BG288" s="143">
        <f>IF(N288="zákl. prenesená",J288,0)</f>
        <v>0</v>
      </c>
      <c r="BH288" s="143">
        <f>IF(N288="zníž. prenesená",J288,0)</f>
        <v>0</v>
      </c>
      <c r="BI288" s="143">
        <f>IF(N288="nulová",J288,0)</f>
        <v>0</v>
      </c>
      <c r="BJ288" s="16" t="s">
        <v>124</v>
      </c>
      <c r="BK288" s="143">
        <f>ROUND(I288*H288,2)</f>
        <v>0</v>
      </c>
      <c r="BL288" s="16" t="s">
        <v>191</v>
      </c>
      <c r="BM288" s="142" t="s">
        <v>486</v>
      </c>
    </row>
    <row r="289" spans="2:65" s="12" customFormat="1">
      <c r="B289" s="144"/>
      <c r="D289" s="145" t="s">
        <v>126</v>
      </c>
      <c r="E289" s="146" t="s">
        <v>1</v>
      </c>
      <c r="F289" s="147" t="s">
        <v>487</v>
      </c>
      <c r="H289" s="148">
        <v>15.5</v>
      </c>
      <c r="L289" s="144"/>
      <c r="M289" s="149"/>
      <c r="T289" s="150"/>
      <c r="AT289" s="146" t="s">
        <v>126</v>
      </c>
      <c r="AU289" s="146" t="s">
        <v>124</v>
      </c>
      <c r="AV289" s="12" t="s">
        <v>124</v>
      </c>
      <c r="AW289" s="12" t="s">
        <v>26</v>
      </c>
      <c r="AX289" s="12" t="s">
        <v>69</v>
      </c>
      <c r="AY289" s="146" t="s">
        <v>116</v>
      </c>
    </row>
    <row r="290" spans="2:65" s="14" customFormat="1">
      <c r="B290" s="166"/>
      <c r="D290" s="145" t="s">
        <v>126</v>
      </c>
      <c r="E290" s="167" t="s">
        <v>1</v>
      </c>
      <c r="F290" s="168" t="s">
        <v>251</v>
      </c>
      <c r="H290" s="169">
        <v>15.5</v>
      </c>
      <c r="L290" s="166"/>
      <c r="M290" s="170"/>
      <c r="T290" s="171"/>
      <c r="AT290" s="167" t="s">
        <v>126</v>
      </c>
      <c r="AU290" s="167" t="s">
        <v>124</v>
      </c>
      <c r="AV290" s="14" t="s">
        <v>123</v>
      </c>
      <c r="AW290" s="14" t="s">
        <v>26</v>
      </c>
      <c r="AX290" s="14" t="s">
        <v>77</v>
      </c>
      <c r="AY290" s="167" t="s">
        <v>116</v>
      </c>
    </row>
    <row r="291" spans="2:65" s="1" customFormat="1" ht="24.2" customHeight="1">
      <c r="B291" s="130"/>
      <c r="C291" s="131" t="s">
        <v>488</v>
      </c>
      <c r="D291" s="131" t="s">
        <v>119</v>
      </c>
      <c r="E291" s="132" t="s">
        <v>489</v>
      </c>
      <c r="F291" s="133" t="s">
        <v>490</v>
      </c>
      <c r="G291" s="134" t="s">
        <v>132</v>
      </c>
      <c r="H291" s="135">
        <v>9</v>
      </c>
      <c r="I291" s="136">
        <v>0</v>
      </c>
      <c r="J291" s="136">
        <f>ROUND(I291*H291,2)</f>
        <v>0</v>
      </c>
      <c r="K291" s="137"/>
      <c r="L291" s="28"/>
      <c r="M291" s="138" t="s">
        <v>1</v>
      </c>
      <c r="N291" s="139" t="s">
        <v>35</v>
      </c>
      <c r="O291" s="140">
        <v>9.5000000000000001E-2</v>
      </c>
      <c r="P291" s="140">
        <f>O291*H291</f>
        <v>0.85499999999999998</v>
      </c>
      <c r="Q291" s="140">
        <v>0</v>
      </c>
      <c r="R291" s="140">
        <f>Q291*H291</f>
        <v>0</v>
      </c>
      <c r="S291" s="140">
        <v>2.0999999999999999E-3</v>
      </c>
      <c r="T291" s="141">
        <f>S291*H291</f>
        <v>1.89E-2</v>
      </c>
      <c r="AR291" s="142" t="s">
        <v>191</v>
      </c>
      <c r="AT291" s="142" t="s">
        <v>119</v>
      </c>
      <c r="AU291" s="142" t="s">
        <v>124</v>
      </c>
      <c r="AY291" s="16" t="s">
        <v>116</v>
      </c>
      <c r="BE291" s="143">
        <f>IF(N291="základná",J291,0)</f>
        <v>0</v>
      </c>
      <c r="BF291" s="143">
        <f>IF(N291="znížená",J291,0)</f>
        <v>0</v>
      </c>
      <c r="BG291" s="143">
        <f>IF(N291="zákl. prenesená",J291,0)</f>
        <v>0</v>
      </c>
      <c r="BH291" s="143">
        <f>IF(N291="zníž. prenesená",J291,0)</f>
        <v>0</v>
      </c>
      <c r="BI291" s="143">
        <f>IF(N291="nulová",J291,0)</f>
        <v>0</v>
      </c>
      <c r="BJ291" s="16" t="s">
        <v>124</v>
      </c>
      <c r="BK291" s="143">
        <f>ROUND(I291*H291,2)</f>
        <v>0</v>
      </c>
      <c r="BL291" s="16" t="s">
        <v>191</v>
      </c>
      <c r="BM291" s="142" t="s">
        <v>491</v>
      </c>
    </row>
    <row r="292" spans="2:65" s="12" customFormat="1">
      <c r="B292" s="144"/>
      <c r="D292" s="145" t="s">
        <v>126</v>
      </c>
      <c r="E292" s="146" t="s">
        <v>1</v>
      </c>
      <c r="F292" s="147" t="s">
        <v>492</v>
      </c>
      <c r="H292" s="148">
        <v>9</v>
      </c>
      <c r="L292" s="144"/>
      <c r="M292" s="149"/>
      <c r="T292" s="150"/>
      <c r="AT292" s="146" t="s">
        <v>126</v>
      </c>
      <c r="AU292" s="146" t="s">
        <v>124</v>
      </c>
      <c r="AV292" s="12" t="s">
        <v>124</v>
      </c>
      <c r="AW292" s="12" t="s">
        <v>26</v>
      </c>
      <c r="AX292" s="12" t="s">
        <v>77</v>
      </c>
      <c r="AY292" s="146" t="s">
        <v>116</v>
      </c>
    </row>
    <row r="293" spans="2:65" s="1" customFormat="1" ht="24.2" customHeight="1">
      <c r="B293" s="130"/>
      <c r="C293" s="131" t="s">
        <v>493</v>
      </c>
      <c r="D293" s="131" t="s">
        <v>119</v>
      </c>
      <c r="E293" s="132" t="s">
        <v>494</v>
      </c>
      <c r="F293" s="133" t="s">
        <v>495</v>
      </c>
      <c r="G293" s="134" t="s">
        <v>132</v>
      </c>
      <c r="H293" s="135">
        <v>9</v>
      </c>
      <c r="I293" s="136">
        <v>0</v>
      </c>
      <c r="J293" s="136">
        <f>ROUND(I293*H293,2)</f>
        <v>0</v>
      </c>
      <c r="K293" s="137"/>
      <c r="L293" s="28"/>
      <c r="M293" s="138" t="s">
        <v>1</v>
      </c>
      <c r="N293" s="139" t="s">
        <v>35</v>
      </c>
      <c r="O293" s="140">
        <v>0.104</v>
      </c>
      <c r="P293" s="140">
        <f>O293*H293</f>
        <v>0.93599999999999994</v>
      </c>
      <c r="Q293" s="140">
        <v>0</v>
      </c>
      <c r="R293" s="140">
        <f>Q293*H293</f>
        <v>0</v>
      </c>
      <c r="S293" s="140">
        <v>2.8999999999999998E-3</v>
      </c>
      <c r="T293" s="141">
        <f>S293*H293</f>
        <v>2.6099999999999998E-2</v>
      </c>
      <c r="AR293" s="142" t="s">
        <v>191</v>
      </c>
      <c r="AT293" s="142" t="s">
        <v>119</v>
      </c>
      <c r="AU293" s="142" t="s">
        <v>124</v>
      </c>
      <c r="AY293" s="16" t="s">
        <v>116</v>
      </c>
      <c r="BE293" s="143">
        <f>IF(N293="základná",J293,0)</f>
        <v>0</v>
      </c>
      <c r="BF293" s="143">
        <f>IF(N293="znížená",J293,0)</f>
        <v>0</v>
      </c>
      <c r="BG293" s="143">
        <f>IF(N293="zákl. prenesená",J293,0)</f>
        <v>0</v>
      </c>
      <c r="BH293" s="143">
        <f>IF(N293="zníž. prenesená",J293,0)</f>
        <v>0</v>
      </c>
      <c r="BI293" s="143">
        <f>IF(N293="nulová",J293,0)</f>
        <v>0</v>
      </c>
      <c r="BJ293" s="16" t="s">
        <v>124</v>
      </c>
      <c r="BK293" s="143">
        <f>ROUND(I293*H293,2)</f>
        <v>0</v>
      </c>
      <c r="BL293" s="16" t="s">
        <v>191</v>
      </c>
      <c r="BM293" s="142" t="s">
        <v>496</v>
      </c>
    </row>
    <row r="294" spans="2:65" s="12" customFormat="1">
      <c r="B294" s="144"/>
      <c r="D294" s="145" t="s">
        <v>126</v>
      </c>
      <c r="E294" s="146" t="s">
        <v>1</v>
      </c>
      <c r="F294" s="147" t="s">
        <v>497</v>
      </c>
      <c r="H294" s="148">
        <v>9</v>
      </c>
      <c r="L294" s="144"/>
      <c r="M294" s="149"/>
      <c r="T294" s="150"/>
      <c r="AT294" s="146" t="s">
        <v>126</v>
      </c>
      <c r="AU294" s="146" t="s">
        <v>124</v>
      </c>
      <c r="AV294" s="12" t="s">
        <v>124</v>
      </c>
      <c r="AW294" s="12" t="s">
        <v>26</v>
      </c>
      <c r="AX294" s="12" t="s">
        <v>77</v>
      </c>
      <c r="AY294" s="146" t="s">
        <v>116</v>
      </c>
    </row>
    <row r="295" spans="2:65" s="1" customFormat="1" ht="24.2" customHeight="1">
      <c r="B295" s="130"/>
      <c r="C295" s="131" t="s">
        <v>498</v>
      </c>
      <c r="D295" s="131" t="s">
        <v>119</v>
      </c>
      <c r="E295" s="132" t="s">
        <v>499</v>
      </c>
      <c r="F295" s="133" t="s">
        <v>500</v>
      </c>
      <c r="G295" s="134" t="s">
        <v>222</v>
      </c>
      <c r="H295" s="135">
        <v>15.5</v>
      </c>
      <c r="I295" s="136">
        <v>0</v>
      </c>
      <c r="J295" s="136">
        <f>ROUND(I295*H295,2)</f>
        <v>0</v>
      </c>
      <c r="K295" s="137"/>
      <c r="L295" s="28"/>
      <c r="M295" s="138" t="s">
        <v>1</v>
      </c>
      <c r="N295" s="139" t="s">
        <v>35</v>
      </c>
      <c r="O295" s="140">
        <v>4.7E-2</v>
      </c>
      <c r="P295" s="140">
        <f>O295*H295</f>
        <v>0.72850000000000004</v>
      </c>
      <c r="Q295" s="140">
        <v>0</v>
      </c>
      <c r="R295" s="140">
        <f>Q295*H295</f>
        <v>0</v>
      </c>
      <c r="S295" s="140">
        <v>2.2599999999999999E-3</v>
      </c>
      <c r="T295" s="141">
        <f>S295*H295</f>
        <v>3.5029999999999999E-2</v>
      </c>
      <c r="AR295" s="142" t="s">
        <v>191</v>
      </c>
      <c r="AT295" s="142" t="s">
        <v>119</v>
      </c>
      <c r="AU295" s="142" t="s">
        <v>124</v>
      </c>
      <c r="AY295" s="16" t="s">
        <v>116</v>
      </c>
      <c r="BE295" s="143">
        <f>IF(N295="základná",J295,0)</f>
        <v>0</v>
      </c>
      <c r="BF295" s="143">
        <f>IF(N295="znížená",J295,0)</f>
        <v>0</v>
      </c>
      <c r="BG295" s="143">
        <f>IF(N295="zákl. prenesená",J295,0)</f>
        <v>0</v>
      </c>
      <c r="BH295" s="143">
        <f>IF(N295="zníž. prenesená",J295,0)</f>
        <v>0</v>
      </c>
      <c r="BI295" s="143">
        <f>IF(N295="nulová",J295,0)</f>
        <v>0</v>
      </c>
      <c r="BJ295" s="16" t="s">
        <v>124</v>
      </c>
      <c r="BK295" s="143">
        <f>ROUND(I295*H295,2)</f>
        <v>0</v>
      </c>
      <c r="BL295" s="16" t="s">
        <v>191</v>
      </c>
      <c r="BM295" s="142" t="s">
        <v>501</v>
      </c>
    </row>
    <row r="296" spans="2:65" s="12" customFormat="1">
      <c r="B296" s="144"/>
      <c r="D296" s="145" t="s">
        <v>126</v>
      </c>
      <c r="E296" s="146" t="s">
        <v>1</v>
      </c>
      <c r="F296" s="147" t="s">
        <v>502</v>
      </c>
      <c r="H296" s="148">
        <v>15.5</v>
      </c>
      <c r="L296" s="144"/>
      <c r="M296" s="149"/>
      <c r="T296" s="150"/>
      <c r="AT296" s="146" t="s">
        <v>126</v>
      </c>
      <c r="AU296" s="146" t="s">
        <v>124</v>
      </c>
      <c r="AV296" s="12" t="s">
        <v>124</v>
      </c>
      <c r="AW296" s="12" t="s">
        <v>26</v>
      </c>
      <c r="AX296" s="12" t="s">
        <v>77</v>
      </c>
      <c r="AY296" s="146" t="s">
        <v>116</v>
      </c>
    </row>
    <row r="297" spans="2:65" s="1" customFormat="1" ht="24.2" customHeight="1">
      <c r="B297" s="130"/>
      <c r="C297" s="131" t="s">
        <v>503</v>
      </c>
      <c r="D297" s="131" t="s">
        <v>119</v>
      </c>
      <c r="E297" s="132" t="s">
        <v>504</v>
      </c>
      <c r="F297" s="133" t="s">
        <v>505</v>
      </c>
      <c r="G297" s="134" t="s">
        <v>222</v>
      </c>
      <c r="H297" s="135">
        <v>36</v>
      </c>
      <c r="I297" s="136">
        <v>0</v>
      </c>
      <c r="J297" s="136">
        <f>ROUND(I297*H297,2)</f>
        <v>0</v>
      </c>
      <c r="K297" s="137"/>
      <c r="L297" s="28"/>
      <c r="M297" s="138" t="s">
        <v>1</v>
      </c>
      <c r="N297" s="139" t="s">
        <v>35</v>
      </c>
      <c r="O297" s="140">
        <v>6.6000000000000003E-2</v>
      </c>
      <c r="P297" s="140">
        <f>O297*H297</f>
        <v>2.3760000000000003</v>
      </c>
      <c r="Q297" s="140">
        <v>0</v>
      </c>
      <c r="R297" s="140">
        <f>Q297*H297</f>
        <v>0</v>
      </c>
      <c r="S297" s="140">
        <v>3.5599999999999998E-3</v>
      </c>
      <c r="T297" s="141">
        <f>S297*H297</f>
        <v>0.12816</v>
      </c>
      <c r="AR297" s="142" t="s">
        <v>191</v>
      </c>
      <c r="AT297" s="142" t="s">
        <v>119</v>
      </c>
      <c r="AU297" s="142" t="s">
        <v>124</v>
      </c>
      <c r="AY297" s="16" t="s">
        <v>116</v>
      </c>
      <c r="BE297" s="143">
        <f>IF(N297="základná",J297,0)</f>
        <v>0</v>
      </c>
      <c r="BF297" s="143">
        <f>IF(N297="znížená",J297,0)</f>
        <v>0</v>
      </c>
      <c r="BG297" s="143">
        <f>IF(N297="zákl. prenesená",J297,0)</f>
        <v>0</v>
      </c>
      <c r="BH297" s="143">
        <f>IF(N297="zníž. prenesená",J297,0)</f>
        <v>0</v>
      </c>
      <c r="BI297" s="143">
        <f>IF(N297="nulová",J297,0)</f>
        <v>0</v>
      </c>
      <c r="BJ297" s="16" t="s">
        <v>124</v>
      </c>
      <c r="BK297" s="143">
        <f>ROUND(I297*H297,2)</f>
        <v>0</v>
      </c>
      <c r="BL297" s="16" t="s">
        <v>191</v>
      </c>
      <c r="BM297" s="142" t="s">
        <v>506</v>
      </c>
    </row>
    <row r="298" spans="2:65" s="12" customFormat="1">
      <c r="B298" s="144"/>
      <c r="D298" s="145" t="s">
        <v>126</v>
      </c>
      <c r="E298" s="146" t="s">
        <v>1</v>
      </c>
      <c r="F298" s="147" t="s">
        <v>507</v>
      </c>
      <c r="H298" s="148">
        <v>36</v>
      </c>
      <c r="L298" s="144"/>
      <c r="M298" s="149"/>
      <c r="T298" s="150"/>
      <c r="AT298" s="146" t="s">
        <v>126</v>
      </c>
      <c r="AU298" s="146" t="s">
        <v>124</v>
      </c>
      <c r="AV298" s="12" t="s">
        <v>124</v>
      </c>
      <c r="AW298" s="12" t="s">
        <v>26</v>
      </c>
      <c r="AX298" s="12" t="s">
        <v>77</v>
      </c>
      <c r="AY298" s="146" t="s">
        <v>116</v>
      </c>
    </row>
    <row r="299" spans="2:65" s="11" customFormat="1" ht="22.9" customHeight="1">
      <c r="B299" s="119"/>
      <c r="D299" s="120" t="s">
        <v>68</v>
      </c>
      <c r="E299" s="128" t="s">
        <v>508</v>
      </c>
      <c r="F299" s="128" t="s">
        <v>509</v>
      </c>
      <c r="J299" s="129">
        <f>BK299</f>
        <v>0</v>
      </c>
      <c r="L299" s="119"/>
      <c r="M299" s="123"/>
      <c r="P299" s="124">
        <f>SUM(P300:P332)</f>
        <v>933.35087000000021</v>
      </c>
      <c r="R299" s="124">
        <f>SUM(R300:R332)</f>
        <v>29.681876379999999</v>
      </c>
      <c r="T299" s="125">
        <f>SUM(T300:T332)</f>
        <v>39.04</v>
      </c>
      <c r="AR299" s="120" t="s">
        <v>124</v>
      </c>
      <c r="AT299" s="126" t="s">
        <v>68</v>
      </c>
      <c r="AU299" s="126" t="s">
        <v>77</v>
      </c>
      <c r="AY299" s="120" t="s">
        <v>116</v>
      </c>
      <c r="BK299" s="127">
        <f>SUM(BK300:BK332)</f>
        <v>0</v>
      </c>
    </row>
    <row r="300" spans="2:65" s="1" customFormat="1" ht="24.2" customHeight="1">
      <c r="B300" s="130"/>
      <c r="C300" s="131" t="s">
        <v>510</v>
      </c>
      <c r="D300" s="131" t="s">
        <v>119</v>
      </c>
      <c r="E300" s="132" t="s">
        <v>511</v>
      </c>
      <c r="F300" s="133" t="s">
        <v>512</v>
      </c>
      <c r="G300" s="134" t="s">
        <v>222</v>
      </c>
      <c r="H300" s="135">
        <v>48</v>
      </c>
      <c r="I300" s="136">
        <v>0</v>
      </c>
      <c r="J300" s="136">
        <f>ROUND(I300*H300,2)</f>
        <v>0</v>
      </c>
      <c r="K300" s="137"/>
      <c r="L300" s="28"/>
      <c r="M300" s="138" t="s">
        <v>1</v>
      </c>
      <c r="N300" s="139" t="s">
        <v>35</v>
      </c>
      <c r="O300" s="140">
        <v>1.02504</v>
      </c>
      <c r="P300" s="140">
        <f>O300*H300</f>
        <v>49.201920000000001</v>
      </c>
      <c r="Q300" s="140">
        <v>1.342E-2</v>
      </c>
      <c r="R300" s="140">
        <f>Q300*H300</f>
        <v>0.64415999999999995</v>
      </c>
      <c r="S300" s="140">
        <v>0</v>
      </c>
      <c r="T300" s="141">
        <f>S300*H300</f>
        <v>0</v>
      </c>
      <c r="AR300" s="142" t="s">
        <v>191</v>
      </c>
      <c r="AT300" s="142" t="s">
        <v>119</v>
      </c>
      <c r="AU300" s="142" t="s">
        <v>124</v>
      </c>
      <c r="AY300" s="16" t="s">
        <v>116</v>
      </c>
      <c r="BE300" s="143">
        <f>IF(N300="základná",J300,0)</f>
        <v>0</v>
      </c>
      <c r="BF300" s="143">
        <f>IF(N300="znížená",J300,0)</f>
        <v>0</v>
      </c>
      <c r="BG300" s="143">
        <f>IF(N300="zákl. prenesená",J300,0)</f>
        <v>0</v>
      </c>
      <c r="BH300" s="143">
        <f>IF(N300="zníž. prenesená",J300,0)</f>
        <v>0</v>
      </c>
      <c r="BI300" s="143">
        <f>IF(N300="nulová",J300,0)</f>
        <v>0</v>
      </c>
      <c r="BJ300" s="16" t="s">
        <v>124</v>
      </c>
      <c r="BK300" s="143">
        <f>ROUND(I300*H300,2)</f>
        <v>0</v>
      </c>
      <c r="BL300" s="16" t="s">
        <v>191</v>
      </c>
      <c r="BM300" s="142" t="s">
        <v>513</v>
      </c>
    </row>
    <row r="301" spans="2:65" s="12" customFormat="1">
      <c r="B301" s="144"/>
      <c r="D301" s="145" t="s">
        <v>126</v>
      </c>
      <c r="E301" s="146" t="s">
        <v>1</v>
      </c>
      <c r="F301" s="147" t="s">
        <v>360</v>
      </c>
      <c r="H301" s="148">
        <v>48</v>
      </c>
      <c r="L301" s="144"/>
      <c r="M301" s="149"/>
      <c r="T301" s="150"/>
      <c r="AT301" s="146" t="s">
        <v>126</v>
      </c>
      <c r="AU301" s="146" t="s">
        <v>124</v>
      </c>
      <c r="AV301" s="12" t="s">
        <v>124</v>
      </c>
      <c r="AW301" s="12" t="s">
        <v>26</v>
      </c>
      <c r="AX301" s="12" t="s">
        <v>77</v>
      </c>
      <c r="AY301" s="146" t="s">
        <v>116</v>
      </c>
    </row>
    <row r="302" spans="2:65" s="1" customFormat="1" ht="24.2" customHeight="1">
      <c r="B302" s="130"/>
      <c r="C302" s="131" t="s">
        <v>514</v>
      </c>
      <c r="D302" s="131" t="s">
        <v>119</v>
      </c>
      <c r="E302" s="132" t="s">
        <v>515</v>
      </c>
      <c r="F302" s="133" t="s">
        <v>516</v>
      </c>
      <c r="G302" s="134" t="s">
        <v>132</v>
      </c>
      <c r="H302" s="135">
        <v>1</v>
      </c>
      <c r="I302" s="136">
        <v>0</v>
      </c>
      <c r="J302" s="136">
        <f>ROUND(I302*H302,2)</f>
        <v>0</v>
      </c>
      <c r="K302" s="137"/>
      <c r="L302" s="28"/>
      <c r="M302" s="138" t="s">
        <v>1</v>
      </c>
      <c r="N302" s="139" t="s">
        <v>35</v>
      </c>
      <c r="O302" s="140">
        <v>6.2E-2</v>
      </c>
      <c r="P302" s="140">
        <f>O302*H302</f>
        <v>6.2E-2</v>
      </c>
      <c r="Q302" s="140">
        <v>6.7200000000000003E-3</v>
      </c>
      <c r="R302" s="140">
        <f>Q302*H302</f>
        <v>6.7200000000000003E-3</v>
      </c>
      <c r="S302" s="140">
        <v>0</v>
      </c>
      <c r="T302" s="141">
        <f>S302*H302</f>
        <v>0</v>
      </c>
      <c r="AR302" s="142" t="s">
        <v>191</v>
      </c>
      <c r="AT302" s="142" t="s">
        <v>119</v>
      </c>
      <c r="AU302" s="142" t="s">
        <v>124</v>
      </c>
      <c r="AY302" s="16" t="s">
        <v>116</v>
      </c>
      <c r="BE302" s="143">
        <f>IF(N302="základná",J302,0)</f>
        <v>0</v>
      </c>
      <c r="BF302" s="143">
        <f>IF(N302="znížená",J302,0)</f>
        <v>0</v>
      </c>
      <c r="BG302" s="143">
        <f>IF(N302="zákl. prenesená",J302,0)</f>
        <v>0</v>
      </c>
      <c r="BH302" s="143">
        <f>IF(N302="zníž. prenesená",J302,0)</f>
        <v>0</v>
      </c>
      <c r="BI302" s="143">
        <f>IF(N302="nulová",J302,0)</f>
        <v>0</v>
      </c>
      <c r="BJ302" s="16" t="s">
        <v>124</v>
      </c>
      <c r="BK302" s="143">
        <f>ROUND(I302*H302,2)</f>
        <v>0</v>
      </c>
      <c r="BL302" s="16" t="s">
        <v>191</v>
      </c>
      <c r="BM302" s="142" t="s">
        <v>517</v>
      </c>
    </row>
    <row r="303" spans="2:65" s="13" customFormat="1" ht="33.75">
      <c r="B303" s="151"/>
      <c r="D303" s="145" t="s">
        <v>126</v>
      </c>
      <c r="E303" s="152" t="s">
        <v>1</v>
      </c>
      <c r="F303" s="153" t="s">
        <v>518</v>
      </c>
      <c r="H303" s="152" t="s">
        <v>1</v>
      </c>
      <c r="L303" s="151"/>
      <c r="M303" s="154"/>
      <c r="T303" s="155"/>
      <c r="AT303" s="152" t="s">
        <v>126</v>
      </c>
      <c r="AU303" s="152" t="s">
        <v>124</v>
      </c>
      <c r="AV303" s="13" t="s">
        <v>77</v>
      </c>
      <c r="AW303" s="13" t="s">
        <v>26</v>
      </c>
      <c r="AX303" s="13" t="s">
        <v>69</v>
      </c>
      <c r="AY303" s="152" t="s">
        <v>116</v>
      </c>
    </row>
    <row r="304" spans="2:65" s="12" customFormat="1">
      <c r="B304" s="144"/>
      <c r="D304" s="145" t="s">
        <v>126</v>
      </c>
      <c r="E304" s="146" t="s">
        <v>1</v>
      </c>
      <c r="F304" s="147" t="s">
        <v>519</v>
      </c>
      <c r="H304" s="148">
        <v>1</v>
      </c>
      <c r="L304" s="144"/>
      <c r="M304" s="149"/>
      <c r="T304" s="150"/>
      <c r="AT304" s="146" t="s">
        <v>126</v>
      </c>
      <c r="AU304" s="146" t="s">
        <v>124</v>
      </c>
      <c r="AV304" s="12" t="s">
        <v>124</v>
      </c>
      <c r="AW304" s="12" t="s">
        <v>26</v>
      </c>
      <c r="AX304" s="12" t="s">
        <v>77</v>
      </c>
      <c r="AY304" s="146" t="s">
        <v>116</v>
      </c>
    </row>
    <row r="305" spans="2:65" s="1" customFormat="1" ht="24.2" customHeight="1">
      <c r="B305" s="130"/>
      <c r="C305" s="131" t="s">
        <v>520</v>
      </c>
      <c r="D305" s="131" t="s">
        <v>119</v>
      </c>
      <c r="E305" s="132" t="s">
        <v>521</v>
      </c>
      <c r="F305" s="133" t="s">
        <v>522</v>
      </c>
      <c r="G305" s="134" t="s">
        <v>122</v>
      </c>
      <c r="H305" s="135">
        <v>575.20000000000005</v>
      </c>
      <c r="I305" s="136">
        <v>0</v>
      </c>
      <c r="J305" s="136">
        <f>ROUND(I305*H305,2)</f>
        <v>0</v>
      </c>
      <c r="K305" s="137"/>
      <c r="L305" s="28"/>
      <c r="M305" s="138" t="s">
        <v>1</v>
      </c>
      <c r="N305" s="139" t="s">
        <v>35</v>
      </c>
      <c r="O305" s="140">
        <v>1.0289999999999999</v>
      </c>
      <c r="P305" s="140">
        <f>O305*H305</f>
        <v>591.88080000000002</v>
      </c>
      <c r="Q305" s="140">
        <v>4.9910000000000003E-2</v>
      </c>
      <c r="R305" s="140">
        <f>Q305*H305</f>
        <v>28.708232000000002</v>
      </c>
      <c r="S305" s="140">
        <v>0</v>
      </c>
      <c r="T305" s="141">
        <f>S305*H305</f>
        <v>0</v>
      </c>
      <c r="AR305" s="142" t="s">
        <v>191</v>
      </c>
      <c r="AT305" s="142" t="s">
        <v>119</v>
      </c>
      <c r="AU305" s="142" t="s">
        <v>124</v>
      </c>
      <c r="AY305" s="16" t="s">
        <v>116</v>
      </c>
      <c r="BE305" s="143">
        <f>IF(N305="základná",J305,0)</f>
        <v>0</v>
      </c>
      <c r="BF305" s="143">
        <f>IF(N305="znížená",J305,0)</f>
        <v>0</v>
      </c>
      <c r="BG305" s="143">
        <f>IF(N305="zákl. prenesená",J305,0)</f>
        <v>0</v>
      </c>
      <c r="BH305" s="143">
        <f>IF(N305="zníž. prenesená",J305,0)</f>
        <v>0</v>
      </c>
      <c r="BI305" s="143">
        <f>IF(N305="nulová",J305,0)</f>
        <v>0</v>
      </c>
      <c r="BJ305" s="16" t="s">
        <v>124</v>
      </c>
      <c r="BK305" s="143">
        <f>ROUND(I305*H305,2)</f>
        <v>0</v>
      </c>
      <c r="BL305" s="16" t="s">
        <v>191</v>
      </c>
      <c r="BM305" s="142" t="s">
        <v>523</v>
      </c>
    </row>
    <row r="306" spans="2:65" s="13" customFormat="1" ht="22.5">
      <c r="B306" s="151"/>
      <c r="D306" s="145" t="s">
        <v>126</v>
      </c>
      <c r="E306" s="152" t="s">
        <v>1</v>
      </c>
      <c r="F306" s="153" t="s">
        <v>524</v>
      </c>
      <c r="H306" s="152" t="s">
        <v>1</v>
      </c>
      <c r="L306" s="151"/>
      <c r="M306" s="154"/>
      <c r="T306" s="155"/>
      <c r="AT306" s="152" t="s">
        <v>126</v>
      </c>
      <c r="AU306" s="152" t="s">
        <v>124</v>
      </c>
      <c r="AV306" s="13" t="s">
        <v>77</v>
      </c>
      <c r="AW306" s="13" t="s">
        <v>26</v>
      </c>
      <c r="AX306" s="13" t="s">
        <v>69</v>
      </c>
      <c r="AY306" s="152" t="s">
        <v>116</v>
      </c>
    </row>
    <row r="307" spans="2:65" s="12" customFormat="1" ht="22.5">
      <c r="B307" s="144"/>
      <c r="D307" s="145" t="s">
        <v>126</v>
      </c>
      <c r="E307" s="146" t="s">
        <v>1</v>
      </c>
      <c r="F307" s="147" t="s">
        <v>525</v>
      </c>
      <c r="H307" s="148">
        <v>13.2</v>
      </c>
      <c r="L307" s="144"/>
      <c r="M307" s="149"/>
      <c r="T307" s="150"/>
      <c r="AT307" s="146" t="s">
        <v>126</v>
      </c>
      <c r="AU307" s="146" t="s">
        <v>124</v>
      </c>
      <c r="AV307" s="12" t="s">
        <v>124</v>
      </c>
      <c r="AW307" s="12" t="s">
        <v>26</v>
      </c>
      <c r="AX307" s="12" t="s">
        <v>69</v>
      </c>
      <c r="AY307" s="146" t="s">
        <v>116</v>
      </c>
    </row>
    <row r="308" spans="2:65" s="12" customFormat="1" ht="22.5">
      <c r="B308" s="144"/>
      <c r="D308" s="145" t="s">
        <v>126</v>
      </c>
      <c r="E308" s="146" t="s">
        <v>1</v>
      </c>
      <c r="F308" s="147" t="s">
        <v>526</v>
      </c>
      <c r="H308" s="148">
        <v>562</v>
      </c>
      <c r="L308" s="144"/>
      <c r="M308" s="149"/>
      <c r="T308" s="150"/>
      <c r="AT308" s="146" t="s">
        <v>126</v>
      </c>
      <c r="AU308" s="146" t="s">
        <v>124</v>
      </c>
      <c r="AV308" s="12" t="s">
        <v>124</v>
      </c>
      <c r="AW308" s="12" t="s">
        <v>26</v>
      </c>
      <c r="AX308" s="12" t="s">
        <v>69</v>
      </c>
      <c r="AY308" s="146" t="s">
        <v>116</v>
      </c>
    </row>
    <row r="309" spans="2:65" s="14" customFormat="1">
      <c r="B309" s="166"/>
      <c r="D309" s="145" t="s">
        <v>126</v>
      </c>
      <c r="E309" s="167" t="s">
        <v>1</v>
      </c>
      <c r="F309" s="168" t="s">
        <v>527</v>
      </c>
      <c r="H309" s="169">
        <v>575.20000000000005</v>
      </c>
      <c r="L309" s="166"/>
      <c r="M309" s="170"/>
      <c r="T309" s="171"/>
      <c r="AT309" s="167" t="s">
        <v>126</v>
      </c>
      <c r="AU309" s="167" t="s">
        <v>124</v>
      </c>
      <c r="AV309" s="14" t="s">
        <v>123</v>
      </c>
      <c r="AW309" s="14" t="s">
        <v>26</v>
      </c>
      <c r="AX309" s="14" t="s">
        <v>77</v>
      </c>
      <c r="AY309" s="167" t="s">
        <v>116</v>
      </c>
    </row>
    <row r="310" spans="2:65" s="1" customFormat="1" ht="21.75" customHeight="1">
      <c r="B310" s="130"/>
      <c r="C310" s="131" t="s">
        <v>528</v>
      </c>
      <c r="D310" s="131" t="s">
        <v>119</v>
      </c>
      <c r="E310" s="132" t="s">
        <v>529</v>
      </c>
      <c r="F310" s="133" t="s">
        <v>530</v>
      </c>
      <c r="G310" s="134" t="s">
        <v>222</v>
      </c>
      <c r="H310" s="135">
        <v>93</v>
      </c>
      <c r="I310" s="136">
        <v>0</v>
      </c>
      <c r="J310" s="136">
        <f>ROUND(I310*H310,2)</f>
        <v>0</v>
      </c>
      <c r="K310" s="137"/>
      <c r="L310" s="28"/>
      <c r="M310" s="138" t="s">
        <v>1</v>
      </c>
      <c r="N310" s="139" t="s">
        <v>35</v>
      </c>
      <c r="O310" s="140">
        <v>9.2999999999999999E-2</v>
      </c>
      <c r="P310" s="140">
        <f>O310*H310</f>
        <v>8.6489999999999991</v>
      </c>
      <c r="Q310" s="140">
        <v>1.48E-3</v>
      </c>
      <c r="R310" s="140">
        <f>Q310*H310</f>
        <v>0.13763999999999998</v>
      </c>
      <c r="S310" s="140">
        <v>0</v>
      </c>
      <c r="T310" s="141">
        <f>S310*H310</f>
        <v>0</v>
      </c>
      <c r="AR310" s="142" t="s">
        <v>191</v>
      </c>
      <c r="AT310" s="142" t="s">
        <v>119</v>
      </c>
      <c r="AU310" s="142" t="s">
        <v>124</v>
      </c>
      <c r="AY310" s="16" t="s">
        <v>116</v>
      </c>
      <c r="BE310" s="143">
        <f>IF(N310="základná",J310,0)</f>
        <v>0</v>
      </c>
      <c r="BF310" s="143">
        <f>IF(N310="znížená",J310,0)</f>
        <v>0</v>
      </c>
      <c r="BG310" s="143">
        <f>IF(N310="zákl. prenesená",J310,0)</f>
        <v>0</v>
      </c>
      <c r="BH310" s="143">
        <f>IF(N310="zníž. prenesená",J310,0)</f>
        <v>0</v>
      </c>
      <c r="BI310" s="143">
        <f>IF(N310="nulová",J310,0)</f>
        <v>0</v>
      </c>
      <c r="BJ310" s="16" t="s">
        <v>124</v>
      </c>
      <c r="BK310" s="143">
        <f>ROUND(I310*H310,2)</f>
        <v>0</v>
      </c>
      <c r="BL310" s="16" t="s">
        <v>191</v>
      </c>
      <c r="BM310" s="142" t="s">
        <v>531</v>
      </c>
    </row>
    <row r="311" spans="2:65" s="12" customFormat="1">
      <c r="B311" s="144"/>
      <c r="D311" s="145" t="s">
        <v>126</v>
      </c>
      <c r="E311" s="146" t="s">
        <v>1</v>
      </c>
      <c r="F311" s="147" t="s">
        <v>532</v>
      </c>
      <c r="H311" s="148">
        <v>27</v>
      </c>
      <c r="L311" s="144"/>
      <c r="M311" s="149"/>
      <c r="T311" s="150"/>
      <c r="AT311" s="146" t="s">
        <v>126</v>
      </c>
      <c r="AU311" s="146" t="s">
        <v>124</v>
      </c>
      <c r="AV311" s="12" t="s">
        <v>124</v>
      </c>
      <c r="AW311" s="12" t="s">
        <v>26</v>
      </c>
      <c r="AX311" s="12" t="s">
        <v>69</v>
      </c>
      <c r="AY311" s="146" t="s">
        <v>116</v>
      </c>
    </row>
    <row r="312" spans="2:65" s="12" customFormat="1">
      <c r="B312" s="144"/>
      <c r="D312" s="145" t="s">
        <v>126</v>
      </c>
      <c r="E312" s="146" t="s">
        <v>1</v>
      </c>
      <c r="F312" s="147" t="s">
        <v>533</v>
      </c>
      <c r="H312" s="148">
        <v>66</v>
      </c>
      <c r="L312" s="144"/>
      <c r="M312" s="149"/>
      <c r="T312" s="150"/>
      <c r="AT312" s="146" t="s">
        <v>126</v>
      </c>
      <c r="AU312" s="146" t="s">
        <v>124</v>
      </c>
      <c r="AV312" s="12" t="s">
        <v>124</v>
      </c>
      <c r="AW312" s="12" t="s">
        <v>26</v>
      </c>
      <c r="AX312" s="12" t="s">
        <v>69</v>
      </c>
      <c r="AY312" s="146" t="s">
        <v>116</v>
      </c>
    </row>
    <row r="313" spans="2:65" s="14" customFormat="1">
      <c r="B313" s="166"/>
      <c r="D313" s="145" t="s">
        <v>126</v>
      </c>
      <c r="E313" s="167" t="s">
        <v>1</v>
      </c>
      <c r="F313" s="168" t="s">
        <v>251</v>
      </c>
      <c r="H313" s="169">
        <v>93</v>
      </c>
      <c r="L313" s="166"/>
      <c r="M313" s="170"/>
      <c r="T313" s="171"/>
      <c r="AT313" s="167" t="s">
        <v>126</v>
      </c>
      <c r="AU313" s="167" t="s">
        <v>124</v>
      </c>
      <c r="AV313" s="14" t="s">
        <v>123</v>
      </c>
      <c r="AW313" s="14" t="s">
        <v>26</v>
      </c>
      <c r="AX313" s="14" t="s">
        <v>77</v>
      </c>
      <c r="AY313" s="167" t="s">
        <v>116</v>
      </c>
    </row>
    <row r="314" spans="2:65" s="1" customFormat="1" ht="24.2" customHeight="1">
      <c r="B314" s="130"/>
      <c r="C314" s="131" t="s">
        <v>342</v>
      </c>
      <c r="D314" s="131" t="s">
        <v>119</v>
      </c>
      <c r="E314" s="132" t="s">
        <v>534</v>
      </c>
      <c r="F314" s="133" t="s">
        <v>535</v>
      </c>
      <c r="G314" s="134" t="s">
        <v>132</v>
      </c>
      <c r="H314" s="135">
        <v>3</v>
      </c>
      <c r="I314" s="136">
        <v>0</v>
      </c>
      <c r="J314" s="136">
        <f>ROUND(I314*H314,2)</f>
        <v>0</v>
      </c>
      <c r="K314" s="137"/>
      <c r="L314" s="28"/>
      <c r="M314" s="138" t="s">
        <v>1</v>
      </c>
      <c r="N314" s="139" t="s">
        <v>35</v>
      </c>
      <c r="O314" s="140">
        <v>0.51876999999999995</v>
      </c>
      <c r="P314" s="140">
        <f>O314*H314</f>
        <v>1.5563099999999999</v>
      </c>
      <c r="Q314" s="140">
        <v>1.048E-2</v>
      </c>
      <c r="R314" s="140">
        <f>Q314*H314</f>
        <v>3.1439999999999996E-2</v>
      </c>
      <c r="S314" s="140">
        <v>0</v>
      </c>
      <c r="T314" s="141">
        <f>S314*H314</f>
        <v>0</v>
      </c>
      <c r="AR314" s="142" t="s">
        <v>191</v>
      </c>
      <c r="AT314" s="142" t="s">
        <v>119</v>
      </c>
      <c r="AU314" s="142" t="s">
        <v>124</v>
      </c>
      <c r="AY314" s="16" t="s">
        <v>116</v>
      </c>
      <c r="BE314" s="143">
        <f>IF(N314="základná",J314,0)</f>
        <v>0</v>
      </c>
      <c r="BF314" s="143">
        <f>IF(N314="znížená",J314,0)</f>
        <v>0</v>
      </c>
      <c r="BG314" s="143">
        <f>IF(N314="zákl. prenesená",J314,0)</f>
        <v>0</v>
      </c>
      <c r="BH314" s="143">
        <f>IF(N314="zníž. prenesená",J314,0)</f>
        <v>0</v>
      </c>
      <c r="BI314" s="143">
        <f>IF(N314="nulová",J314,0)</f>
        <v>0</v>
      </c>
      <c r="BJ314" s="16" t="s">
        <v>124</v>
      </c>
      <c r="BK314" s="143">
        <f>ROUND(I314*H314,2)</f>
        <v>0</v>
      </c>
      <c r="BL314" s="16" t="s">
        <v>191</v>
      </c>
      <c r="BM314" s="142" t="s">
        <v>536</v>
      </c>
    </row>
    <row r="315" spans="2:65" s="12" customFormat="1">
      <c r="B315" s="144"/>
      <c r="D315" s="145" t="s">
        <v>126</v>
      </c>
      <c r="E315" s="146" t="s">
        <v>1</v>
      </c>
      <c r="F315" s="147" t="s">
        <v>537</v>
      </c>
      <c r="H315" s="148">
        <v>3</v>
      </c>
      <c r="L315" s="144"/>
      <c r="M315" s="149"/>
      <c r="T315" s="150"/>
      <c r="AT315" s="146" t="s">
        <v>126</v>
      </c>
      <c r="AU315" s="146" t="s">
        <v>124</v>
      </c>
      <c r="AV315" s="12" t="s">
        <v>124</v>
      </c>
      <c r="AW315" s="12" t="s">
        <v>26</v>
      </c>
      <c r="AX315" s="12" t="s">
        <v>77</v>
      </c>
      <c r="AY315" s="146" t="s">
        <v>116</v>
      </c>
    </row>
    <row r="316" spans="2:65" s="1" customFormat="1" ht="37.9" customHeight="1">
      <c r="B316" s="130"/>
      <c r="C316" s="131" t="s">
        <v>538</v>
      </c>
      <c r="D316" s="131" t="s">
        <v>119</v>
      </c>
      <c r="E316" s="132" t="s">
        <v>539</v>
      </c>
      <c r="F316" s="133" t="s">
        <v>540</v>
      </c>
      <c r="G316" s="134" t="s">
        <v>222</v>
      </c>
      <c r="H316" s="135">
        <v>48</v>
      </c>
      <c r="I316" s="136">
        <v>0</v>
      </c>
      <c r="J316" s="136">
        <f>ROUND(I316*H316,2)</f>
        <v>0</v>
      </c>
      <c r="K316" s="137"/>
      <c r="L316" s="28"/>
      <c r="M316" s="138" t="s">
        <v>1</v>
      </c>
      <c r="N316" s="139" t="s">
        <v>35</v>
      </c>
      <c r="O316" s="140">
        <v>0.13100000000000001</v>
      </c>
      <c r="P316" s="140">
        <f>O316*H316</f>
        <v>6.2880000000000003</v>
      </c>
      <c r="Q316" s="140">
        <v>0</v>
      </c>
      <c r="R316" s="140">
        <f>Q316*H316</f>
        <v>0</v>
      </c>
      <c r="S316" s="140">
        <v>0.02</v>
      </c>
      <c r="T316" s="141">
        <f>S316*H316</f>
        <v>0.96</v>
      </c>
      <c r="AR316" s="142" t="s">
        <v>191</v>
      </c>
      <c r="AT316" s="142" t="s">
        <v>119</v>
      </c>
      <c r="AU316" s="142" t="s">
        <v>124</v>
      </c>
      <c r="AY316" s="16" t="s">
        <v>116</v>
      </c>
      <c r="BE316" s="143">
        <f>IF(N316="základná",J316,0)</f>
        <v>0</v>
      </c>
      <c r="BF316" s="143">
        <f>IF(N316="znížená",J316,0)</f>
        <v>0</v>
      </c>
      <c r="BG316" s="143">
        <f>IF(N316="zákl. prenesená",J316,0)</f>
        <v>0</v>
      </c>
      <c r="BH316" s="143">
        <f>IF(N316="zníž. prenesená",J316,0)</f>
        <v>0</v>
      </c>
      <c r="BI316" s="143">
        <f>IF(N316="nulová",J316,0)</f>
        <v>0</v>
      </c>
      <c r="BJ316" s="16" t="s">
        <v>124</v>
      </c>
      <c r="BK316" s="143">
        <f>ROUND(I316*H316,2)</f>
        <v>0</v>
      </c>
      <c r="BL316" s="16" t="s">
        <v>191</v>
      </c>
      <c r="BM316" s="142" t="s">
        <v>541</v>
      </c>
    </row>
    <row r="317" spans="2:65" s="12" customFormat="1">
      <c r="B317" s="144"/>
      <c r="D317" s="145" t="s">
        <v>126</v>
      </c>
      <c r="E317" s="146" t="s">
        <v>1</v>
      </c>
      <c r="F317" s="147" t="s">
        <v>542</v>
      </c>
      <c r="H317" s="148">
        <v>48</v>
      </c>
      <c r="L317" s="144"/>
      <c r="M317" s="149"/>
      <c r="T317" s="150"/>
      <c r="AT317" s="146" t="s">
        <v>126</v>
      </c>
      <c r="AU317" s="146" t="s">
        <v>124</v>
      </c>
      <c r="AV317" s="12" t="s">
        <v>124</v>
      </c>
      <c r="AW317" s="12" t="s">
        <v>26</v>
      </c>
      <c r="AX317" s="12" t="s">
        <v>77</v>
      </c>
      <c r="AY317" s="146" t="s">
        <v>116</v>
      </c>
    </row>
    <row r="318" spans="2:65" s="1" customFormat="1" ht="37.9" customHeight="1">
      <c r="B318" s="130"/>
      <c r="C318" s="131" t="s">
        <v>348</v>
      </c>
      <c r="D318" s="131" t="s">
        <v>119</v>
      </c>
      <c r="E318" s="132" t="s">
        <v>543</v>
      </c>
      <c r="F318" s="133" t="s">
        <v>544</v>
      </c>
      <c r="G318" s="134" t="s">
        <v>122</v>
      </c>
      <c r="H318" s="135">
        <v>476</v>
      </c>
      <c r="I318" s="136">
        <v>0</v>
      </c>
      <c r="J318" s="136">
        <f>ROUND(I318*H318,2)</f>
        <v>0</v>
      </c>
      <c r="K318" s="137"/>
      <c r="L318" s="28"/>
      <c r="M318" s="138" t="s">
        <v>1</v>
      </c>
      <c r="N318" s="139" t="s">
        <v>35</v>
      </c>
      <c r="O318" s="140">
        <v>0.27345999999999998</v>
      </c>
      <c r="P318" s="140">
        <f>O318*H318</f>
        <v>130.16695999999999</v>
      </c>
      <c r="Q318" s="140">
        <v>0</v>
      </c>
      <c r="R318" s="140">
        <f>Q318*H318</f>
        <v>0</v>
      </c>
      <c r="S318" s="140">
        <v>0.08</v>
      </c>
      <c r="T318" s="141">
        <f>S318*H318</f>
        <v>38.08</v>
      </c>
      <c r="AR318" s="142" t="s">
        <v>191</v>
      </c>
      <c r="AT318" s="142" t="s">
        <v>119</v>
      </c>
      <c r="AU318" s="142" t="s">
        <v>124</v>
      </c>
      <c r="AY318" s="16" t="s">
        <v>116</v>
      </c>
      <c r="BE318" s="143">
        <f>IF(N318="základná",J318,0)</f>
        <v>0</v>
      </c>
      <c r="BF318" s="143">
        <f>IF(N318="znížená",J318,0)</f>
        <v>0</v>
      </c>
      <c r="BG318" s="143">
        <f>IF(N318="zákl. prenesená",J318,0)</f>
        <v>0</v>
      </c>
      <c r="BH318" s="143">
        <f>IF(N318="zníž. prenesená",J318,0)</f>
        <v>0</v>
      </c>
      <c r="BI318" s="143">
        <f>IF(N318="nulová",J318,0)</f>
        <v>0</v>
      </c>
      <c r="BJ318" s="16" t="s">
        <v>124</v>
      </c>
      <c r="BK318" s="143">
        <f>ROUND(I318*H318,2)</f>
        <v>0</v>
      </c>
      <c r="BL318" s="16" t="s">
        <v>191</v>
      </c>
      <c r="BM318" s="142" t="s">
        <v>545</v>
      </c>
    </row>
    <row r="319" spans="2:65" s="12" customFormat="1">
      <c r="B319" s="144"/>
      <c r="D319" s="145" t="s">
        <v>126</v>
      </c>
      <c r="E319" s="146" t="s">
        <v>1</v>
      </c>
      <c r="F319" s="147" t="s">
        <v>283</v>
      </c>
      <c r="H319" s="148">
        <v>476</v>
      </c>
      <c r="L319" s="144"/>
      <c r="M319" s="149"/>
      <c r="T319" s="150"/>
      <c r="AT319" s="146" t="s">
        <v>126</v>
      </c>
      <c r="AU319" s="146" t="s">
        <v>124</v>
      </c>
      <c r="AV319" s="12" t="s">
        <v>124</v>
      </c>
      <c r="AW319" s="12" t="s">
        <v>26</v>
      </c>
      <c r="AX319" s="12" t="s">
        <v>77</v>
      </c>
      <c r="AY319" s="146" t="s">
        <v>116</v>
      </c>
    </row>
    <row r="320" spans="2:65" s="1" customFormat="1" ht="16.5" customHeight="1">
      <c r="B320" s="130"/>
      <c r="C320" s="131" t="s">
        <v>546</v>
      </c>
      <c r="D320" s="131" t="s">
        <v>119</v>
      </c>
      <c r="E320" s="132" t="s">
        <v>547</v>
      </c>
      <c r="F320" s="133" t="s">
        <v>548</v>
      </c>
      <c r="G320" s="134" t="s">
        <v>222</v>
      </c>
      <c r="H320" s="135">
        <v>66</v>
      </c>
      <c r="I320" s="136">
        <v>0</v>
      </c>
      <c r="J320" s="136">
        <f>ROUND(I320*H320,2)</f>
        <v>0</v>
      </c>
      <c r="K320" s="137"/>
      <c r="L320" s="28"/>
      <c r="M320" s="138" t="s">
        <v>1</v>
      </c>
      <c r="N320" s="139" t="s">
        <v>35</v>
      </c>
      <c r="O320" s="140">
        <v>8.0680000000000002E-2</v>
      </c>
      <c r="P320" s="140">
        <f>O320*H320</f>
        <v>5.3248800000000003</v>
      </c>
      <c r="Q320" s="140">
        <v>3.8000000000000002E-4</v>
      </c>
      <c r="R320" s="140">
        <f>Q320*H320</f>
        <v>2.5080000000000002E-2</v>
      </c>
      <c r="S320" s="140">
        <v>0</v>
      </c>
      <c r="T320" s="141">
        <f>S320*H320</f>
        <v>0</v>
      </c>
      <c r="AR320" s="142" t="s">
        <v>191</v>
      </c>
      <c r="AT320" s="142" t="s">
        <v>119</v>
      </c>
      <c r="AU320" s="142" t="s">
        <v>124</v>
      </c>
      <c r="AY320" s="16" t="s">
        <v>116</v>
      </c>
      <c r="BE320" s="143">
        <f>IF(N320="základná",J320,0)</f>
        <v>0</v>
      </c>
      <c r="BF320" s="143">
        <f>IF(N320="znížená",J320,0)</f>
        <v>0</v>
      </c>
      <c r="BG320" s="143">
        <f>IF(N320="zákl. prenesená",J320,0)</f>
        <v>0</v>
      </c>
      <c r="BH320" s="143">
        <f>IF(N320="zníž. prenesená",J320,0)</f>
        <v>0</v>
      </c>
      <c r="BI320" s="143">
        <f>IF(N320="nulová",J320,0)</f>
        <v>0</v>
      </c>
      <c r="BJ320" s="16" t="s">
        <v>124</v>
      </c>
      <c r="BK320" s="143">
        <f>ROUND(I320*H320,2)</f>
        <v>0</v>
      </c>
      <c r="BL320" s="16" t="s">
        <v>191</v>
      </c>
      <c r="BM320" s="142" t="s">
        <v>549</v>
      </c>
    </row>
    <row r="321" spans="2:65" s="1" customFormat="1" ht="16.5" customHeight="1">
      <c r="B321" s="130"/>
      <c r="C321" s="131" t="s">
        <v>550</v>
      </c>
      <c r="D321" s="131" t="s">
        <v>119</v>
      </c>
      <c r="E321" s="132" t="s">
        <v>551</v>
      </c>
      <c r="F321" s="133" t="s">
        <v>552</v>
      </c>
      <c r="G321" s="134" t="s">
        <v>122</v>
      </c>
      <c r="H321" s="135">
        <v>86.31</v>
      </c>
      <c r="I321" s="136">
        <v>0</v>
      </c>
      <c r="J321" s="136">
        <f>ROUND(I321*H321,2)</f>
        <v>0</v>
      </c>
      <c r="K321" s="137"/>
      <c r="L321" s="28"/>
      <c r="M321" s="138" t="s">
        <v>1</v>
      </c>
      <c r="N321" s="139" t="s">
        <v>35</v>
      </c>
      <c r="O321" s="140">
        <v>0.09</v>
      </c>
      <c r="P321" s="140">
        <f>O321*H321</f>
        <v>7.7679</v>
      </c>
      <c r="Q321" s="140">
        <v>6.9999999999999994E-5</v>
      </c>
      <c r="R321" s="140">
        <f>Q321*H321</f>
        <v>6.0416999999999997E-3</v>
      </c>
      <c r="S321" s="140">
        <v>0</v>
      </c>
      <c r="T321" s="141">
        <f>S321*H321</f>
        <v>0</v>
      </c>
      <c r="AR321" s="142" t="s">
        <v>191</v>
      </c>
      <c r="AT321" s="142" t="s">
        <v>119</v>
      </c>
      <c r="AU321" s="142" t="s">
        <v>124</v>
      </c>
      <c r="AY321" s="16" t="s">
        <v>116</v>
      </c>
      <c r="BE321" s="143">
        <f>IF(N321="základná",J321,0)</f>
        <v>0</v>
      </c>
      <c r="BF321" s="143">
        <f>IF(N321="znížená",J321,0)</f>
        <v>0</v>
      </c>
      <c r="BG321" s="143">
        <f>IF(N321="zákl. prenesená",J321,0)</f>
        <v>0</v>
      </c>
      <c r="BH321" s="143">
        <f>IF(N321="zníž. prenesená",J321,0)</f>
        <v>0</v>
      </c>
      <c r="BI321" s="143">
        <f>IF(N321="nulová",J321,0)</f>
        <v>0</v>
      </c>
      <c r="BJ321" s="16" t="s">
        <v>124</v>
      </c>
      <c r="BK321" s="143">
        <f>ROUND(I321*H321,2)</f>
        <v>0</v>
      </c>
      <c r="BL321" s="16" t="s">
        <v>191</v>
      </c>
      <c r="BM321" s="142" t="s">
        <v>553</v>
      </c>
    </row>
    <row r="322" spans="2:65" s="12" customFormat="1">
      <c r="B322" s="144"/>
      <c r="D322" s="145" t="s">
        <v>126</v>
      </c>
      <c r="E322" s="146" t="s">
        <v>1</v>
      </c>
      <c r="F322" s="147" t="s">
        <v>554</v>
      </c>
      <c r="H322" s="148">
        <v>86.31</v>
      </c>
      <c r="L322" s="144"/>
      <c r="M322" s="149"/>
      <c r="T322" s="150"/>
      <c r="AT322" s="146" t="s">
        <v>126</v>
      </c>
      <c r="AU322" s="146" t="s">
        <v>124</v>
      </c>
      <c r="AV322" s="12" t="s">
        <v>124</v>
      </c>
      <c r="AW322" s="12" t="s">
        <v>26</v>
      </c>
      <c r="AX322" s="12" t="s">
        <v>69</v>
      </c>
      <c r="AY322" s="146" t="s">
        <v>116</v>
      </c>
    </row>
    <row r="323" spans="2:65" s="14" customFormat="1">
      <c r="B323" s="166"/>
      <c r="D323" s="145" t="s">
        <v>126</v>
      </c>
      <c r="E323" s="167" t="s">
        <v>1</v>
      </c>
      <c r="F323" s="168" t="s">
        <v>251</v>
      </c>
      <c r="H323" s="169">
        <v>86.31</v>
      </c>
      <c r="L323" s="166"/>
      <c r="M323" s="170"/>
      <c r="T323" s="171"/>
      <c r="AT323" s="167" t="s">
        <v>126</v>
      </c>
      <c r="AU323" s="167" t="s">
        <v>124</v>
      </c>
      <c r="AV323" s="14" t="s">
        <v>123</v>
      </c>
      <c r="AW323" s="14" t="s">
        <v>26</v>
      </c>
      <c r="AX323" s="14" t="s">
        <v>77</v>
      </c>
      <c r="AY323" s="167" t="s">
        <v>116</v>
      </c>
    </row>
    <row r="324" spans="2:65" s="1" customFormat="1" ht="62.65" customHeight="1">
      <c r="B324" s="130"/>
      <c r="C324" s="156" t="s">
        <v>555</v>
      </c>
      <c r="D324" s="156" t="s">
        <v>195</v>
      </c>
      <c r="E324" s="157" t="s">
        <v>556</v>
      </c>
      <c r="F324" s="158" t="s">
        <v>557</v>
      </c>
      <c r="G324" s="159" t="s">
        <v>122</v>
      </c>
      <c r="H324" s="160">
        <v>103.572</v>
      </c>
      <c r="I324" s="161">
        <v>0</v>
      </c>
      <c r="J324" s="161">
        <f>ROUND(I324*H324,2)</f>
        <v>0</v>
      </c>
      <c r="K324" s="162"/>
      <c r="L324" s="163"/>
      <c r="M324" s="164" t="s">
        <v>1</v>
      </c>
      <c r="N324" s="165" t="s">
        <v>35</v>
      </c>
      <c r="O324" s="140">
        <v>0</v>
      </c>
      <c r="P324" s="140">
        <f>O324*H324</f>
        <v>0</v>
      </c>
      <c r="Q324" s="140">
        <v>1.9000000000000001E-4</v>
      </c>
      <c r="R324" s="140">
        <f>Q324*H324</f>
        <v>1.967868E-2</v>
      </c>
      <c r="S324" s="140">
        <v>0</v>
      </c>
      <c r="T324" s="141">
        <f>S324*H324</f>
        <v>0</v>
      </c>
      <c r="AR324" s="142" t="s">
        <v>198</v>
      </c>
      <c r="AT324" s="142" t="s">
        <v>195</v>
      </c>
      <c r="AU324" s="142" t="s">
        <v>124</v>
      </c>
      <c r="AY324" s="16" t="s">
        <v>116</v>
      </c>
      <c r="BE324" s="143">
        <f>IF(N324="základná",J324,0)</f>
        <v>0</v>
      </c>
      <c r="BF324" s="143">
        <f>IF(N324="znížená",J324,0)</f>
        <v>0</v>
      </c>
      <c r="BG324" s="143">
        <f>IF(N324="zákl. prenesená",J324,0)</f>
        <v>0</v>
      </c>
      <c r="BH324" s="143">
        <f>IF(N324="zníž. prenesená",J324,0)</f>
        <v>0</v>
      </c>
      <c r="BI324" s="143">
        <f>IF(N324="nulová",J324,0)</f>
        <v>0</v>
      </c>
      <c r="BJ324" s="16" t="s">
        <v>124</v>
      </c>
      <c r="BK324" s="143">
        <f>ROUND(I324*H324,2)</f>
        <v>0</v>
      </c>
      <c r="BL324" s="16" t="s">
        <v>191</v>
      </c>
      <c r="BM324" s="142" t="s">
        <v>558</v>
      </c>
    </row>
    <row r="325" spans="2:65" s="12" customFormat="1">
      <c r="B325" s="144"/>
      <c r="D325" s="145" t="s">
        <v>126</v>
      </c>
      <c r="E325" s="146" t="s">
        <v>1</v>
      </c>
      <c r="F325" s="147" t="s">
        <v>559</v>
      </c>
      <c r="H325" s="148">
        <v>103.572</v>
      </c>
      <c r="L325" s="144"/>
      <c r="M325" s="149"/>
      <c r="T325" s="150"/>
      <c r="AT325" s="146" t="s">
        <v>126</v>
      </c>
      <c r="AU325" s="146" t="s">
        <v>124</v>
      </c>
      <c r="AV325" s="12" t="s">
        <v>124</v>
      </c>
      <c r="AW325" s="12" t="s">
        <v>26</v>
      </c>
      <c r="AX325" s="12" t="s">
        <v>77</v>
      </c>
      <c r="AY325" s="146" t="s">
        <v>116</v>
      </c>
    </row>
    <row r="326" spans="2:65" s="1" customFormat="1" ht="24.2" customHeight="1">
      <c r="B326" s="130"/>
      <c r="C326" s="131" t="s">
        <v>560</v>
      </c>
      <c r="D326" s="131" t="s">
        <v>119</v>
      </c>
      <c r="E326" s="132" t="s">
        <v>561</v>
      </c>
      <c r="F326" s="133" t="s">
        <v>562</v>
      </c>
      <c r="G326" s="134" t="s">
        <v>222</v>
      </c>
      <c r="H326" s="135">
        <v>510</v>
      </c>
      <c r="I326" s="136">
        <v>0</v>
      </c>
      <c r="J326" s="136">
        <f>ROUND(I326*H326,2)</f>
        <v>0</v>
      </c>
      <c r="K326" s="137"/>
      <c r="L326" s="28"/>
      <c r="M326" s="138" t="s">
        <v>1</v>
      </c>
      <c r="N326" s="139" t="s">
        <v>35</v>
      </c>
      <c r="O326" s="140">
        <v>0.13000999999999999</v>
      </c>
      <c r="P326" s="140">
        <f>O326*H326</f>
        <v>66.305099999999996</v>
      </c>
      <c r="Q326" s="140">
        <v>1.0000000000000001E-5</v>
      </c>
      <c r="R326" s="140">
        <f>Q326*H326</f>
        <v>5.1000000000000004E-3</v>
      </c>
      <c r="S326" s="140">
        <v>0</v>
      </c>
      <c r="T326" s="141">
        <f>S326*H326</f>
        <v>0</v>
      </c>
      <c r="AR326" s="142" t="s">
        <v>191</v>
      </c>
      <c r="AT326" s="142" t="s">
        <v>119</v>
      </c>
      <c r="AU326" s="142" t="s">
        <v>124</v>
      </c>
      <c r="AY326" s="16" t="s">
        <v>116</v>
      </c>
      <c r="BE326" s="143">
        <f>IF(N326="základná",J326,0)</f>
        <v>0</v>
      </c>
      <c r="BF326" s="143">
        <f>IF(N326="znížená",J326,0)</f>
        <v>0</v>
      </c>
      <c r="BG326" s="143">
        <f>IF(N326="zákl. prenesená",J326,0)</f>
        <v>0</v>
      </c>
      <c r="BH326" s="143">
        <f>IF(N326="zníž. prenesená",J326,0)</f>
        <v>0</v>
      </c>
      <c r="BI326" s="143">
        <f>IF(N326="nulová",J326,0)</f>
        <v>0</v>
      </c>
      <c r="BJ326" s="16" t="s">
        <v>124</v>
      </c>
      <c r="BK326" s="143">
        <f>ROUND(I326*H326,2)</f>
        <v>0</v>
      </c>
      <c r="BL326" s="16" t="s">
        <v>191</v>
      </c>
      <c r="BM326" s="142" t="s">
        <v>563</v>
      </c>
    </row>
    <row r="327" spans="2:65" s="1" customFormat="1" ht="16.5" customHeight="1">
      <c r="B327" s="130"/>
      <c r="C327" s="131" t="s">
        <v>564</v>
      </c>
      <c r="D327" s="131" t="s">
        <v>119</v>
      </c>
      <c r="E327" s="132" t="s">
        <v>565</v>
      </c>
      <c r="F327" s="133" t="s">
        <v>566</v>
      </c>
      <c r="G327" s="134" t="s">
        <v>122</v>
      </c>
      <c r="H327" s="135">
        <v>575.20000000000005</v>
      </c>
      <c r="I327" s="136">
        <v>0</v>
      </c>
      <c r="J327" s="136">
        <f>ROUND(I327*H327,2)</f>
        <v>0</v>
      </c>
      <c r="K327" s="137"/>
      <c r="L327" s="28"/>
      <c r="M327" s="138" t="s">
        <v>1</v>
      </c>
      <c r="N327" s="139" t="s">
        <v>35</v>
      </c>
      <c r="O327" s="140">
        <v>0.115</v>
      </c>
      <c r="P327" s="140">
        <f>O327*H327</f>
        <v>66.14800000000001</v>
      </c>
      <c r="Q327" s="140">
        <v>5.0000000000000002E-5</v>
      </c>
      <c r="R327" s="140">
        <f>Q327*H327</f>
        <v>2.8760000000000004E-2</v>
      </c>
      <c r="S327" s="140">
        <v>0</v>
      </c>
      <c r="T327" s="141">
        <f>S327*H327</f>
        <v>0</v>
      </c>
      <c r="AR327" s="142" t="s">
        <v>191</v>
      </c>
      <c r="AT327" s="142" t="s">
        <v>119</v>
      </c>
      <c r="AU327" s="142" t="s">
        <v>124</v>
      </c>
      <c r="AY327" s="16" t="s">
        <v>116</v>
      </c>
      <c r="BE327" s="143">
        <f>IF(N327="základná",J327,0)</f>
        <v>0</v>
      </c>
      <c r="BF327" s="143">
        <f>IF(N327="znížená",J327,0)</f>
        <v>0</v>
      </c>
      <c r="BG327" s="143">
        <f>IF(N327="zákl. prenesená",J327,0)</f>
        <v>0</v>
      </c>
      <c r="BH327" s="143">
        <f>IF(N327="zníž. prenesená",J327,0)</f>
        <v>0</v>
      </c>
      <c r="BI327" s="143">
        <f>IF(N327="nulová",J327,0)</f>
        <v>0</v>
      </c>
      <c r="BJ327" s="16" t="s">
        <v>124</v>
      </c>
      <c r="BK327" s="143">
        <f>ROUND(I327*H327,2)</f>
        <v>0</v>
      </c>
      <c r="BL327" s="16" t="s">
        <v>191</v>
      </c>
      <c r="BM327" s="142" t="s">
        <v>567</v>
      </c>
    </row>
    <row r="328" spans="2:65" s="12" customFormat="1">
      <c r="B328" s="144"/>
      <c r="D328" s="145" t="s">
        <v>126</v>
      </c>
      <c r="E328" s="146" t="s">
        <v>1</v>
      </c>
      <c r="F328" s="147" t="s">
        <v>568</v>
      </c>
      <c r="H328" s="148">
        <v>575.20000000000005</v>
      </c>
      <c r="L328" s="144"/>
      <c r="M328" s="149"/>
      <c r="T328" s="150"/>
      <c r="AT328" s="146" t="s">
        <v>126</v>
      </c>
      <c r="AU328" s="146" t="s">
        <v>124</v>
      </c>
      <c r="AV328" s="12" t="s">
        <v>124</v>
      </c>
      <c r="AW328" s="12" t="s">
        <v>26</v>
      </c>
      <c r="AX328" s="12" t="s">
        <v>77</v>
      </c>
      <c r="AY328" s="146" t="s">
        <v>116</v>
      </c>
    </row>
    <row r="329" spans="2:65" s="1" customFormat="1" ht="24.2" customHeight="1">
      <c r="B329" s="130"/>
      <c r="C329" s="156" t="s">
        <v>569</v>
      </c>
      <c r="D329" s="156" t="s">
        <v>195</v>
      </c>
      <c r="E329" s="157" t="s">
        <v>570</v>
      </c>
      <c r="F329" s="158" t="s">
        <v>571</v>
      </c>
      <c r="G329" s="159" t="s">
        <v>122</v>
      </c>
      <c r="H329" s="160">
        <v>690.24</v>
      </c>
      <c r="I329" s="161">
        <v>0</v>
      </c>
      <c r="J329" s="161">
        <f>ROUND(I329*H329,2)</f>
        <v>0</v>
      </c>
      <c r="K329" s="162"/>
      <c r="L329" s="163"/>
      <c r="M329" s="164" t="s">
        <v>1</v>
      </c>
      <c r="N329" s="165" t="s">
        <v>35</v>
      </c>
      <c r="O329" s="140">
        <v>0</v>
      </c>
      <c r="P329" s="140">
        <f>O329*H329</f>
        <v>0</v>
      </c>
      <c r="Q329" s="140">
        <v>1E-4</v>
      </c>
      <c r="R329" s="140">
        <f>Q329*H329</f>
        <v>6.9024000000000002E-2</v>
      </c>
      <c r="S329" s="140">
        <v>0</v>
      </c>
      <c r="T329" s="141">
        <f>S329*H329</f>
        <v>0</v>
      </c>
      <c r="AR329" s="142" t="s">
        <v>198</v>
      </c>
      <c r="AT329" s="142" t="s">
        <v>195</v>
      </c>
      <c r="AU329" s="142" t="s">
        <v>124</v>
      </c>
      <c r="AY329" s="16" t="s">
        <v>116</v>
      </c>
      <c r="BE329" s="143">
        <f>IF(N329="základná",J329,0)</f>
        <v>0</v>
      </c>
      <c r="BF329" s="143">
        <f>IF(N329="znížená",J329,0)</f>
        <v>0</v>
      </c>
      <c r="BG329" s="143">
        <f>IF(N329="zákl. prenesená",J329,0)</f>
        <v>0</v>
      </c>
      <c r="BH329" s="143">
        <f>IF(N329="zníž. prenesená",J329,0)</f>
        <v>0</v>
      </c>
      <c r="BI329" s="143">
        <f>IF(N329="nulová",J329,0)</f>
        <v>0</v>
      </c>
      <c r="BJ329" s="16" t="s">
        <v>124</v>
      </c>
      <c r="BK329" s="143">
        <f>ROUND(I329*H329,2)</f>
        <v>0</v>
      </c>
      <c r="BL329" s="16" t="s">
        <v>191</v>
      </c>
      <c r="BM329" s="142" t="s">
        <v>572</v>
      </c>
    </row>
    <row r="330" spans="2:65" s="12" customFormat="1">
      <c r="B330" s="144"/>
      <c r="D330" s="145" t="s">
        <v>126</v>
      </c>
      <c r="E330" s="146" t="s">
        <v>1</v>
      </c>
      <c r="F330" s="147" t="s">
        <v>573</v>
      </c>
      <c r="H330" s="148">
        <v>690.24</v>
      </c>
      <c r="L330" s="144"/>
      <c r="M330" s="149"/>
      <c r="T330" s="150"/>
      <c r="AT330" s="146" t="s">
        <v>126</v>
      </c>
      <c r="AU330" s="146" t="s">
        <v>124</v>
      </c>
      <c r="AV330" s="12" t="s">
        <v>124</v>
      </c>
      <c r="AW330" s="12" t="s">
        <v>26</v>
      </c>
      <c r="AX330" s="12" t="s">
        <v>69</v>
      </c>
      <c r="AY330" s="146" t="s">
        <v>116</v>
      </c>
    </row>
    <row r="331" spans="2:65" s="14" customFormat="1">
      <c r="B331" s="166"/>
      <c r="D331" s="145" t="s">
        <v>126</v>
      </c>
      <c r="E331" s="167" t="s">
        <v>1</v>
      </c>
      <c r="F331" s="168" t="s">
        <v>251</v>
      </c>
      <c r="H331" s="169">
        <v>690.24</v>
      </c>
      <c r="L331" s="166"/>
      <c r="M331" s="170"/>
      <c r="T331" s="171"/>
      <c r="AT331" s="167" t="s">
        <v>126</v>
      </c>
      <c r="AU331" s="167" t="s">
        <v>124</v>
      </c>
      <c r="AV331" s="14" t="s">
        <v>123</v>
      </c>
      <c r="AW331" s="14" t="s">
        <v>26</v>
      </c>
      <c r="AX331" s="14" t="s">
        <v>77</v>
      </c>
      <c r="AY331" s="167" t="s">
        <v>116</v>
      </c>
    </row>
    <row r="332" spans="2:65" s="1" customFormat="1" ht="24.2" customHeight="1">
      <c r="B332" s="130"/>
      <c r="C332" s="131" t="s">
        <v>574</v>
      </c>
      <c r="D332" s="131" t="s">
        <v>119</v>
      </c>
      <c r="E332" s="132" t="s">
        <v>575</v>
      </c>
      <c r="F332" s="133" t="s">
        <v>576</v>
      </c>
      <c r="G332" s="134" t="s">
        <v>216</v>
      </c>
      <c r="H332" s="135">
        <v>362.80200000000002</v>
      </c>
      <c r="I332" s="136">
        <v>0</v>
      </c>
      <c r="J332" s="136">
        <f>ROUND(I332*H332,2)</f>
        <v>0</v>
      </c>
      <c r="K332" s="137"/>
      <c r="L332" s="28"/>
      <c r="M332" s="138" t="s">
        <v>1</v>
      </c>
      <c r="N332" s="139" t="s">
        <v>35</v>
      </c>
      <c r="O332" s="140">
        <v>0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191</v>
      </c>
      <c r="AT332" s="142" t="s">
        <v>119</v>
      </c>
      <c r="AU332" s="142" t="s">
        <v>124</v>
      </c>
      <c r="AY332" s="16" t="s">
        <v>116</v>
      </c>
      <c r="BE332" s="143">
        <f>IF(N332="základná",J332,0)</f>
        <v>0</v>
      </c>
      <c r="BF332" s="143">
        <f>IF(N332="znížená",J332,0)</f>
        <v>0</v>
      </c>
      <c r="BG332" s="143">
        <f>IF(N332="zákl. prenesená",J332,0)</f>
        <v>0</v>
      </c>
      <c r="BH332" s="143">
        <f>IF(N332="zníž. prenesená",J332,0)</f>
        <v>0</v>
      </c>
      <c r="BI332" s="143">
        <f>IF(N332="nulová",J332,0)</f>
        <v>0</v>
      </c>
      <c r="BJ332" s="16" t="s">
        <v>124</v>
      </c>
      <c r="BK332" s="143">
        <f>ROUND(I332*H332,2)</f>
        <v>0</v>
      </c>
      <c r="BL332" s="16" t="s">
        <v>191</v>
      </c>
      <c r="BM332" s="142" t="s">
        <v>577</v>
      </c>
    </row>
    <row r="333" spans="2:65" s="11" customFormat="1" ht="22.9" customHeight="1">
      <c r="B333" s="119"/>
      <c r="D333" s="120" t="s">
        <v>68</v>
      </c>
      <c r="E333" s="128" t="s">
        <v>578</v>
      </c>
      <c r="F333" s="128" t="s">
        <v>579</v>
      </c>
      <c r="J333" s="129">
        <f>BK333</f>
        <v>0</v>
      </c>
      <c r="L333" s="119"/>
      <c r="M333" s="123"/>
      <c r="P333" s="124">
        <f>SUM(P334:P335)</f>
        <v>2.13504</v>
      </c>
      <c r="R333" s="124">
        <f>SUM(R334:R335)</f>
        <v>0</v>
      </c>
      <c r="T333" s="125">
        <f>SUM(T334:T335)</f>
        <v>5.1200000000000002E-2</v>
      </c>
      <c r="AR333" s="120" t="s">
        <v>124</v>
      </c>
      <c r="AT333" s="126" t="s">
        <v>68</v>
      </c>
      <c r="AU333" s="126" t="s">
        <v>77</v>
      </c>
      <c r="AY333" s="120" t="s">
        <v>116</v>
      </c>
      <c r="BK333" s="127">
        <f>SUM(BK334:BK335)</f>
        <v>0</v>
      </c>
    </row>
    <row r="334" spans="2:65" s="1" customFormat="1" ht="24.2" customHeight="1">
      <c r="B334" s="130"/>
      <c r="C334" s="131" t="s">
        <v>580</v>
      </c>
      <c r="D334" s="131" t="s">
        <v>119</v>
      </c>
      <c r="E334" s="132" t="s">
        <v>581</v>
      </c>
      <c r="F334" s="133" t="s">
        <v>582</v>
      </c>
      <c r="G334" s="134" t="s">
        <v>122</v>
      </c>
      <c r="H334" s="135">
        <v>5.12</v>
      </c>
      <c r="I334" s="136">
        <v>0</v>
      </c>
      <c r="J334" s="136">
        <f>ROUND(I334*H334,2)</f>
        <v>0</v>
      </c>
      <c r="K334" s="137"/>
      <c r="L334" s="28"/>
      <c r="M334" s="138" t="s">
        <v>1</v>
      </c>
      <c r="N334" s="139" t="s">
        <v>35</v>
      </c>
      <c r="O334" s="140">
        <v>0.41699999999999998</v>
      </c>
      <c r="P334" s="140">
        <f>O334*H334</f>
        <v>2.13504</v>
      </c>
      <c r="Q334" s="140">
        <v>0</v>
      </c>
      <c r="R334" s="140">
        <f>Q334*H334</f>
        <v>0</v>
      </c>
      <c r="S334" s="140">
        <v>0.01</v>
      </c>
      <c r="T334" s="141">
        <f>S334*H334</f>
        <v>5.1200000000000002E-2</v>
      </c>
      <c r="AR334" s="142" t="s">
        <v>191</v>
      </c>
      <c r="AT334" s="142" t="s">
        <v>119</v>
      </c>
      <c r="AU334" s="142" t="s">
        <v>124</v>
      </c>
      <c r="AY334" s="16" t="s">
        <v>116</v>
      </c>
      <c r="BE334" s="143">
        <f>IF(N334="základná",J334,0)</f>
        <v>0</v>
      </c>
      <c r="BF334" s="143">
        <f>IF(N334="znížená",J334,0)</f>
        <v>0</v>
      </c>
      <c r="BG334" s="143">
        <f>IF(N334="zákl. prenesená",J334,0)</f>
        <v>0</v>
      </c>
      <c r="BH334" s="143">
        <f>IF(N334="zníž. prenesená",J334,0)</f>
        <v>0</v>
      </c>
      <c r="BI334" s="143">
        <f>IF(N334="nulová",J334,0)</f>
        <v>0</v>
      </c>
      <c r="BJ334" s="16" t="s">
        <v>124</v>
      </c>
      <c r="BK334" s="143">
        <f>ROUND(I334*H334,2)</f>
        <v>0</v>
      </c>
      <c r="BL334" s="16" t="s">
        <v>191</v>
      </c>
      <c r="BM334" s="142" t="s">
        <v>583</v>
      </c>
    </row>
    <row r="335" spans="2:65" s="12" customFormat="1">
      <c r="B335" s="144"/>
      <c r="D335" s="145" t="s">
        <v>126</v>
      </c>
      <c r="E335" s="146" t="s">
        <v>1</v>
      </c>
      <c r="F335" s="147" t="s">
        <v>584</v>
      </c>
      <c r="H335" s="148">
        <v>5.12</v>
      </c>
      <c r="L335" s="144"/>
      <c r="M335" s="149"/>
      <c r="T335" s="150"/>
      <c r="AT335" s="146" t="s">
        <v>126</v>
      </c>
      <c r="AU335" s="146" t="s">
        <v>124</v>
      </c>
      <c r="AV335" s="12" t="s">
        <v>124</v>
      </c>
      <c r="AW335" s="12" t="s">
        <v>26</v>
      </c>
      <c r="AX335" s="12" t="s">
        <v>77</v>
      </c>
      <c r="AY335" s="146" t="s">
        <v>116</v>
      </c>
    </row>
    <row r="336" spans="2:65" s="11" customFormat="1" ht="22.9" customHeight="1">
      <c r="B336" s="119"/>
      <c r="D336" s="120" t="s">
        <v>68</v>
      </c>
      <c r="E336" s="128" t="s">
        <v>585</v>
      </c>
      <c r="F336" s="128" t="s">
        <v>586</v>
      </c>
      <c r="J336" s="129">
        <f>BK336</f>
        <v>0</v>
      </c>
      <c r="L336" s="119"/>
      <c r="M336" s="123"/>
      <c r="P336" s="124">
        <f>SUM(P337:P339)</f>
        <v>0.192</v>
      </c>
      <c r="R336" s="124">
        <f>SUM(R337:R339)</f>
        <v>0</v>
      </c>
      <c r="T336" s="125">
        <f>SUM(T337:T339)</f>
        <v>0</v>
      </c>
      <c r="AR336" s="120" t="s">
        <v>124</v>
      </c>
      <c r="AT336" s="126" t="s">
        <v>68</v>
      </c>
      <c r="AU336" s="126" t="s">
        <v>77</v>
      </c>
      <c r="AY336" s="120" t="s">
        <v>116</v>
      </c>
      <c r="BK336" s="127">
        <f>SUM(BK337:BK339)</f>
        <v>0</v>
      </c>
    </row>
    <row r="337" spans="2:65" s="1" customFormat="1" ht="24.2" customHeight="1">
      <c r="B337" s="130"/>
      <c r="C337" s="131" t="s">
        <v>587</v>
      </c>
      <c r="D337" s="131" t="s">
        <v>119</v>
      </c>
      <c r="E337" s="132" t="s">
        <v>588</v>
      </c>
      <c r="F337" s="133" t="s">
        <v>589</v>
      </c>
      <c r="G337" s="134" t="s">
        <v>132</v>
      </c>
      <c r="H337" s="135">
        <v>1</v>
      </c>
      <c r="I337" s="136">
        <v>0</v>
      </c>
      <c r="J337" s="136">
        <f>ROUND(I337*H337,2)</f>
        <v>0</v>
      </c>
      <c r="K337" s="137"/>
      <c r="L337" s="28"/>
      <c r="M337" s="138" t="s">
        <v>1</v>
      </c>
      <c r="N337" s="139" t="s">
        <v>35</v>
      </c>
      <c r="O337" s="140">
        <v>0.192</v>
      </c>
      <c r="P337" s="140">
        <f>O337*H337</f>
        <v>0.192</v>
      </c>
      <c r="Q337" s="140">
        <v>0</v>
      </c>
      <c r="R337" s="140">
        <f>Q337*H337</f>
        <v>0</v>
      </c>
      <c r="S337" s="140">
        <v>0</v>
      </c>
      <c r="T337" s="141">
        <f>S337*H337</f>
        <v>0</v>
      </c>
      <c r="AR337" s="142" t="s">
        <v>191</v>
      </c>
      <c r="AT337" s="142" t="s">
        <v>119</v>
      </c>
      <c r="AU337" s="142" t="s">
        <v>124</v>
      </c>
      <c r="AY337" s="16" t="s">
        <v>116</v>
      </c>
      <c r="BE337" s="143">
        <f>IF(N337="základná",J337,0)</f>
        <v>0</v>
      </c>
      <c r="BF337" s="143">
        <f>IF(N337="znížená",J337,0)</f>
        <v>0</v>
      </c>
      <c r="BG337" s="143">
        <f>IF(N337="zákl. prenesená",J337,0)</f>
        <v>0</v>
      </c>
      <c r="BH337" s="143">
        <f>IF(N337="zníž. prenesená",J337,0)</f>
        <v>0</v>
      </c>
      <c r="BI337" s="143">
        <f>IF(N337="nulová",J337,0)</f>
        <v>0</v>
      </c>
      <c r="BJ337" s="16" t="s">
        <v>124</v>
      </c>
      <c r="BK337" s="143">
        <f>ROUND(I337*H337,2)</f>
        <v>0</v>
      </c>
      <c r="BL337" s="16" t="s">
        <v>191</v>
      </c>
      <c r="BM337" s="142" t="s">
        <v>590</v>
      </c>
    </row>
    <row r="338" spans="2:65" s="13" customFormat="1" ht="22.5">
      <c r="B338" s="151"/>
      <c r="D338" s="145" t="s">
        <v>126</v>
      </c>
      <c r="E338" s="152" t="s">
        <v>1</v>
      </c>
      <c r="F338" s="153" t="s">
        <v>591</v>
      </c>
      <c r="H338" s="152" t="s">
        <v>1</v>
      </c>
      <c r="L338" s="151"/>
      <c r="M338" s="154"/>
      <c r="T338" s="155"/>
      <c r="AT338" s="152" t="s">
        <v>126</v>
      </c>
      <c r="AU338" s="152" t="s">
        <v>124</v>
      </c>
      <c r="AV338" s="13" t="s">
        <v>77</v>
      </c>
      <c r="AW338" s="13" t="s">
        <v>26</v>
      </c>
      <c r="AX338" s="13" t="s">
        <v>69</v>
      </c>
      <c r="AY338" s="152" t="s">
        <v>116</v>
      </c>
    </row>
    <row r="339" spans="2:65" s="12" customFormat="1">
      <c r="B339" s="144"/>
      <c r="D339" s="145" t="s">
        <v>126</v>
      </c>
      <c r="E339" s="146" t="s">
        <v>1</v>
      </c>
      <c r="F339" s="147" t="s">
        <v>77</v>
      </c>
      <c r="H339" s="148">
        <v>1</v>
      </c>
      <c r="L339" s="144"/>
      <c r="M339" s="149"/>
      <c r="T339" s="150"/>
      <c r="AT339" s="146" t="s">
        <v>126</v>
      </c>
      <c r="AU339" s="146" t="s">
        <v>124</v>
      </c>
      <c r="AV339" s="12" t="s">
        <v>124</v>
      </c>
      <c r="AW339" s="12" t="s">
        <v>26</v>
      </c>
      <c r="AX339" s="12" t="s">
        <v>77</v>
      </c>
      <c r="AY339" s="146" t="s">
        <v>116</v>
      </c>
    </row>
    <row r="340" spans="2:65" s="11" customFormat="1" ht="22.9" customHeight="1">
      <c r="B340" s="119"/>
      <c r="D340" s="120" t="s">
        <v>68</v>
      </c>
      <c r="E340" s="128" t="s">
        <v>592</v>
      </c>
      <c r="F340" s="128" t="s">
        <v>593</v>
      </c>
      <c r="J340" s="129">
        <f>BK340</f>
        <v>0</v>
      </c>
      <c r="L340" s="119"/>
      <c r="M340" s="123"/>
      <c r="P340" s="124">
        <f>SUM(P341:P345)</f>
        <v>58.70116800000001</v>
      </c>
      <c r="R340" s="124">
        <f>SUM(R341:R345)</f>
        <v>8.4360960000000013E-2</v>
      </c>
      <c r="T340" s="125">
        <f>SUM(T341:T345)</f>
        <v>0</v>
      </c>
      <c r="AR340" s="120" t="s">
        <v>124</v>
      </c>
      <c r="AT340" s="126" t="s">
        <v>68</v>
      </c>
      <c r="AU340" s="126" t="s">
        <v>77</v>
      </c>
      <c r="AY340" s="120" t="s">
        <v>116</v>
      </c>
      <c r="BK340" s="127">
        <f>SUM(BK341:BK345)</f>
        <v>0</v>
      </c>
    </row>
    <row r="341" spans="2:65" s="1" customFormat="1" ht="24.2" customHeight="1">
      <c r="B341" s="130"/>
      <c r="C341" s="131" t="s">
        <v>594</v>
      </c>
      <c r="D341" s="131" t="s">
        <v>119</v>
      </c>
      <c r="E341" s="132" t="s">
        <v>595</v>
      </c>
      <c r="F341" s="133" t="s">
        <v>596</v>
      </c>
      <c r="G341" s="134" t="s">
        <v>122</v>
      </c>
      <c r="H341" s="135">
        <v>351.50400000000002</v>
      </c>
      <c r="I341" s="136">
        <v>0</v>
      </c>
      <c r="J341" s="136">
        <f>ROUND(I341*H341,2)</f>
        <v>0</v>
      </c>
      <c r="K341" s="137"/>
      <c r="L341" s="28"/>
      <c r="M341" s="138" t="s">
        <v>1</v>
      </c>
      <c r="N341" s="139" t="s">
        <v>35</v>
      </c>
      <c r="O341" s="140">
        <v>0.16700000000000001</v>
      </c>
      <c r="P341" s="140">
        <f>O341*H341</f>
        <v>58.70116800000001</v>
      </c>
      <c r="Q341" s="140">
        <v>2.4000000000000001E-4</v>
      </c>
      <c r="R341" s="140">
        <f>Q341*H341</f>
        <v>8.4360960000000013E-2</v>
      </c>
      <c r="S341" s="140">
        <v>0</v>
      </c>
      <c r="T341" s="141">
        <f>S341*H341</f>
        <v>0</v>
      </c>
      <c r="AR341" s="142" t="s">
        <v>191</v>
      </c>
      <c r="AT341" s="142" t="s">
        <v>119</v>
      </c>
      <c r="AU341" s="142" t="s">
        <v>124</v>
      </c>
      <c r="AY341" s="16" t="s">
        <v>116</v>
      </c>
      <c r="BE341" s="143">
        <f>IF(N341="základná",J341,0)</f>
        <v>0</v>
      </c>
      <c r="BF341" s="143">
        <f>IF(N341="znížená",J341,0)</f>
        <v>0</v>
      </c>
      <c r="BG341" s="143">
        <f>IF(N341="zákl. prenesená",J341,0)</f>
        <v>0</v>
      </c>
      <c r="BH341" s="143">
        <f>IF(N341="zníž. prenesená",J341,0)</f>
        <v>0</v>
      </c>
      <c r="BI341" s="143">
        <f>IF(N341="nulová",J341,0)</f>
        <v>0</v>
      </c>
      <c r="BJ341" s="16" t="s">
        <v>124</v>
      </c>
      <c r="BK341" s="143">
        <f>ROUND(I341*H341,2)</f>
        <v>0</v>
      </c>
      <c r="BL341" s="16" t="s">
        <v>191</v>
      </c>
      <c r="BM341" s="142" t="s">
        <v>597</v>
      </c>
    </row>
    <row r="342" spans="2:65" s="13" customFormat="1">
      <c r="B342" s="151"/>
      <c r="D342" s="145" t="s">
        <v>126</v>
      </c>
      <c r="E342" s="152" t="s">
        <v>1</v>
      </c>
      <c r="F342" s="153" t="s">
        <v>598</v>
      </c>
      <c r="H342" s="152" t="s">
        <v>1</v>
      </c>
      <c r="L342" s="151"/>
      <c r="M342" s="154"/>
      <c r="T342" s="155"/>
      <c r="AT342" s="152" t="s">
        <v>126</v>
      </c>
      <c r="AU342" s="152" t="s">
        <v>124</v>
      </c>
      <c r="AV342" s="13" t="s">
        <v>77</v>
      </c>
      <c r="AW342" s="13" t="s">
        <v>26</v>
      </c>
      <c r="AX342" s="13" t="s">
        <v>69</v>
      </c>
      <c r="AY342" s="152" t="s">
        <v>116</v>
      </c>
    </row>
    <row r="343" spans="2:65" s="12" customFormat="1">
      <c r="B343" s="144"/>
      <c r="D343" s="145" t="s">
        <v>126</v>
      </c>
      <c r="E343" s="146" t="s">
        <v>1</v>
      </c>
      <c r="F343" s="147" t="s">
        <v>599</v>
      </c>
      <c r="H343" s="148">
        <v>294.26400000000001</v>
      </c>
      <c r="L343" s="144"/>
      <c r="M343" s="149"/>
      <c r="T343" s="150"/>
      <c r="AT343" s="146" t="s">
        <v>126</v>
      </c>
      <c r="AU343" s="146" t="s">
        <v>124</v>
      </c>
      <c r="AV343" s="12" t="s">
        <v>124</v>
      </c>
      <c r="AW343" s="12" t="s">
        <v>26</v>
      </c>
      <c r="AX343" s="12" t="s">
        <v>69</v>
      </c>
      <c r="AY343" s="146" t="s">
        <v>116</v>
      </c>
    </row>
    <row r="344" spans="2:65" s="12" customFormat="1">
      <c r="B344" s="144"/>
      <c r="D344" s="145" t="s">
        <v>126</v>
      </c>
      <c r="E344" s="146" t="s">
        <v>1</v>
      </c>
      <c r="F344" s="147" t="s">
        <v>600</v>
      </c>
      <c r="H344" s="148">
        <v>57.24</v>
      </c>
      <c r="L344" s="144"/>
      <c r="M344" s="149"/>
      <c r="T344" s="150"/>
      <c r="AT344" s="146" t="s">
        <v>126</v>
      </c>
      <c r="AU344" s="146" t="s">
        <v>124</v>
      </c>
      <c r="AV344" s="12" t="s">
        <v>124</v>
      </c>
      <c r="AW344" s="12" t="s">
        <v>26</v>
      </c>
      <c r="AX344" s="12" t="s">
        <v>69</v>
      </c>
      <c r="AY344" s="146" t="s">
        <v>116</v>
      </c>
    </row>
    <row r="345" spans="2:65" s="14" customFormat="1">
      <c r="B345" s="166"/>
      <c r="D345" s="145" t="s">
        <v>126</v>
      </c>
      <c r="E345" s="167" t="s">
        <v>1</v>
      </c>
      <c r="F345" s="168" t="s">
        <v>251</v>
      </c>
      <c r="H345" s="169">
        <v>351.50400000000002</v>
      </c>
      <c r="L345" s="166"/>
      <c r="M345" s="170"/>
      <c r="T345" s="171"/>
      <c r="AT345" s="167" t="s">
        <v>126</v>
      </c>
      <c r="AU345" s="167" t="s">
        <v>124</v>
      </c>
      <c r="AV345" s="14" t="s">
        <v>123</v>
      </c>
      <c r="AW345" s="14" t="s">
        <v>26</v>
      </c>
      <c r="AX345" s="14" t="s">
        <v>77</v>
      </c>
      <c r="AY345" s="167" t="s">
        <v>116</v>
      </c>
    </row>
    <row r="346" spans="2:65" s="11" customFormat="1" ht="25.9" customHeight="1">
      <c r="B346" s="119"/>
      <c r="D346" s="120" t="s">
        <v>68</v>
      </c>
      <c r="E346" s="121" t="s">
        <v>195</v>
      </c>
      <c r="F346" s="121" t="s">
        <v>601</v>
      </c>
      <c r="J346" s="122">
        <f>BK346</f>
        <v>0</v>
      </c>
      <c r="L346" s="119"/>
      <c r="M346" s="123"/>
      <c r="P346" s="124">
        <f>P347</f>
        <v>7.4999999999999997E-2</v>
      </c>
      <c r="R346" s="124">
        <f>R347</f>
        <v>0</v>
      </c>
      <c r="T346" s="125">
        <f>T347</f>
        <v>6.3000000000000003E-4</v>
      </c>
      <c r="AR346" s="120" t="s">
        <v>134</v>
      </c>
      <c r="AT346" s="126" t="s">
        <v>68</v>
      </c>
      <c r="AU346" s="126" t="s">
        <v>69</v>
      </c>
      <c r="AY346" s="120" t="s">
        <v>116</v>
      </c>
      <c r="BK346" s="127">
        <f>BK347</f>
        <v>0</v>
      </c>
    </row>
    <row r="347" spans="2:65" s="11" customFormat="1" ht="22.9" customHeight="1">
      <c r="B347" s="119"/>
      <c r="D347" s="120" t="s">
        <v>68</v>
      </c>
      <c r="E347" s="128" t="s">
        <v>602</v>
      </c>
      <c r="F347" s="128" t="s">
        <v>603</v>
      </c>
      <c r="J347" s="129">
        <f>BK347</f>
        <v>0</v>
      </c>
      <c r="L347" s="119"/>
      <c r="M347" s="123"/>
      <c r="P347" s="124">
        <f>P348</f>
        <v>7.4999999999999997E-2</v>
      </c>
      <c r="R347" s="124">
        <f>R348</f>
        <v>0</v>
      </c>
      <c r="T347" s="125">
        <f>T348</f>
        <v>6.3000000000000003E-4</v>
      </c>
      <c r="AR347" s="120" t="s">
        <v>134</v>
      </c>
      <c r="AT347" s="126" t="s">
        <v>68</v>
      </c>
      <c r="AU347" s="126" t="s">
        <v>77</v>
      </c>
      <c r="AY347" s="120" t="s">
        <v>116</v>
      </c>
      <c r="BK347" s="127">
        <f>BK348</f>
        <v>0</v>
      </c>
    </row>
    <row r="348" spans="2:65" s="1" customFormat="1" ht="16.5" customHeight="1">
      <c r="B348" s="130"/>
      <c r="C348" s="131" t="s">
        <v>604</v>
      </c>
      <c r="D348" s="131" t="s">
        <v>119</v>
      </c>
      <c r="E348" s="132" t="s">
        <v>605</v>
      </c>
      <c r="F348" s="133" t="s">
        <v>606</v>
      </c>
      <c r="G348" s="134" t="s">
        <v>607</v>
      </c>
      <c r="H348" s="135">
        <v>1</v>
      </c>
      <c r="I348" s="136">
        <v>0</v>
      </c>
      <c r="J348" s="136">
        <f>ROUND(I348*H348,2)</f>
        <v>0</v>
      </c>
      <c r="K348" s="137"/>
      <c r="L348" s="28"/>
      <c r="M348" s="138" t="s">
        <v>1</v>
      </c>
      <c r="N348" s="139" t="s">
        <v>35</v>
      </c>
      <c r="O348" s="140">
        <v>7.4999999999999997E-2</v>
      </c>
      <c r="P348" s="140">
        <f>O348*H348</f>
        <v>7.4999999999999997E-2</v>
      </c>
      <c r="Q348" s="140">
        <v>0</v>
      </c>
      <c r="R348" s="140">
        <f>Q348*H348</f>
        <v>0</v>
      </c>
      <c r="S348" s="140">
        <v>6.3000000000000003E-4</v>
      </c>
      <c r="T348" s="141">
        <f>S348*H348</f>
        <v>6.3000000000000003E-4</v>
      </c>
      <c r="AR348" s="142" t="s">
        <v>282</v>
      </c>
      <c r="AT348" s="142" t="s">
        <v>119</v>
      </c>
      <c r="AU348" s="142" t="s">
        <v>124</v>
      </c>
      <c r="AY348" s="16" t="s">
        <v>116</v>
      </c>
      <c r="BE348" s="143">
        <f>IF(N348="základná",J348,0)</f>
        <v>0</v>
      </c>
      <c r="BF348" s="143">
        <f>IF(N348="znížená",J348,0)</f>
        <v>0</v>
      </c>
      <c r="BG348" s="143">
        <f>IF(N348="zákl. prenesená",J348,0)</f>
        <v>0</v>
      </c>
      <c r="BH348" s="143">
        <f>IF(N348="zníž. prenesená",J348,0)</f>
        <v>0</v>
      </c>
      <c r="BI348" s="143">
        <f>IF(N348="nulová",J348,0)</f>
        <v>0</v>
      </c>
      <c r="BJ348" s="16" t="s">
        <v>124</v>
      </c>
      <c r="BK348" s="143">
        <f>ROUND(I348*H348,2)</f>
        <v>0</v>
      </c>
      <c r="BL348" s="16" t="s">
        <v>282</v>
      </c>
      <c r="BM348" s="142" t="s">
        <v>608</v>
      </c>
    </row>
    <row r="349" spans="2:65" s="11" customFormat="1" ht="25.9" customHeight="1">
      <c r="B349" s="119"/>
      <c r="D349" s="120" t="s">
        <v>68</v>
      </c>
      <c r="E349" s="121" t="s">
        <v>609</v>
      </c>
      <c r="F349" s="121" t="s">
        <v>610</v>
      </c>
      <c r="J349" s="122">
        <f>BK349</f>
        <v>0</v>
      </c>
      <c r="L349" s="119"/>
      <c r="M349" s="123"/>
      <c r="P349" s="124">
        <f>P350</f>
        <v>0</v>
      </c>
      <c r="R349" s="124">
        <f>R350</f>
        <v>0</v>
      </c>
      <c r="T349" s="125">
        <f>T350</f>
        <v>0</v>
      </c>
      <c r="AR349" s="120" t="s">
        <v>144</v>
      </c>
      <c r="AT349" s="126" t="s">
        <v>68</v>
      </c>
      <c r="AU349" s="126" t="s">
        <v>69</v>
      </c>
      <c r="AY349" s="120" t="s">
        <v>116</v>
      </c>
      <c r="BK349" s="127">
        <f>BK350</f>
        <v>0</v>
      </c>
    </row>
    <row r="350" spans="2:65" s="1" customFormat="1" ht="37.9" customHeight="1">
      <c r="B350" s="130"/>
      <c r="C350" s="131" t="s">
        <v>611</v>
      </c>
      <c r="D350" s="131" t="s">
        <v>119</v>
      </c>
      <c r="E350" s="132" t="s">
        <v>612</v>
      </c>
      <c r="F350" s="133" t="s">
        <v>613</v>
      </c>
      <c r="G350" s="134" t="s">
        <v>614</v>
      </c>
      <c r="H350" s="135">
        <v>997.15099999999995</v>
      </c>
      <c r="I350" s="136">
        <v>0</v>
      </c>
      <c r="J350" s="136">
        <f>ROUND(I350*H350,2)</f>
        <v>0</v>
      </c>
      <c r="K350" s="137"/>
      <c r="L350" s="28"/>
      <c r="M350" s="172" t="s">
        <v>1</v>
      </c>
      <c r="N350" s="173" t="s">
        <v>35</v>
      </c>
      <c r="O350" s="174">
        <v>0</v>
      </c>
      <c r="P350" s="174">
        <f>O350*H350</f>
        <v>0</v>
      </c>
      <c r="Q350" s="174">
        <v>0</v>
      </c>
      <c r="R350" s="174">
        <f>Q350*H350</f>
        <v>0</v>
      </c>
      <c r="S350" s="174">
        <v>0</v>
      </c>
      <c r="T350" s="175">
        <f>S350*H350</f>
        <v>0</v>
      </c>
      <c r="AR350" s="142" t="s">
        <v>615</v>
      </c>
      <c r="AT350" s="142" t="s">
        <v>119</v>
      </c>
      <c r="AU350" s="142" t="s">
        <v>77</v>
      </c>
      <c r="AY350" s="16" t="s">
        <v>116</v>
      </c>
      <c r="BE350" s="143">
        <f>IF(N350="základná",J350,0)</f>
        <v>0</v>
      </c>
      <c r="BF350" s="143">
        <f>IF(N350="znížená",J350,0)</f>
        <v>0</v>
      </c>
      <c r="BG350" s="143">
        <f>IF(N350="zákl. prenesená",J350,0)</f>
        <v>0</v>
      </c>
      <c r="BH350" s="143">
        <f>IF(N350="zníž. prenesená",J350,0)</f>
        <v>0</v>
      </c>
      <c r="BI350" s="143">
        <f>IF(N350="nulová",J350,0)</f>
        <v>0</v>
      </c>
      <c r="BJ350" s="16" t="s">
        <v>124</v>
      </c>
      <c r="BK350" s="143">
        <f>ROUND(I350*H350,2)</f>
        <v>0</v>
      </c>
      <c r="BL350" s="16" t="s">
        <v>615</v>
      </c>
      <c r="BM350" s="142" t="s">
        <v>616</v>
      </c>
    </row>
    <row r="351" spans="2:65" s="1" customFormat="1" ht="6.95" customHeight="1">
      <c r="B351" s="43"/>
      <c r="C351" s="44"/>
      <c r="D351" s="44"/>
      <c r="E351" s="44"/>
      <c r="F351" s="44"/>
      <c r="G351" s="44"/>
      <c r="H351" s="44"/>
      <c r="I351" s="44"/>
      <c r="J351" s="44"/>
      <c r="K351" s="44"/>
      <c r="L351" s="28"/>
    </row>
  </sheetData>
  <autoFilter ref="C130:K350" xr:uid="{00000000-0009-0000-0000-000001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Vlastný objekt kl...</vt:lpstr>
      <vt:lpstr>'Rekapitulácia stavby'!Názvy_tlače</vt:lpstr>
      <vt:lpstr>'SO 01 - Vlastný objekt kl...'!Názvy_tlače</vt:lpstr>
      <vt:lpstr>'Rekapitulácia stavby'!Oblasť_tlače</vt:lpstr>
      <vt:lpstr>'SO 01 - Vlastný objekt kl...'!Oblasť_tlače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Pokryvková</dc:creator>
  <cp:lastModifiedBy>BU UCTAREN PC4</cp:lastModifiedBy>
  <dcterms:created xsi:type="dcterms:W3CDTF">2022-12-01T03:54:35Z</dcterms:created>
  <dcterms:modified xsi:type="dcterms:W3CDTF">2023-07-28T09:35:27Z</dcterms:modified>
</cp:coreProperties>
</file>